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eowan\Documents\Dropbox\Files part time 同学分享文件\20200420 Reformating\2003139 Andrew Flies 879735\"/>
    </mc:Choice>
  </mc:AlternateContent>
  <xr:revisionPtr revIDLastSave="0" documentId="13_ncr:1_{D75DAA45-6E34-42A2-9B03-7E73DE9F323C}" xr6:coauthVersionLast="45" xr6:coauthVersionMax="45" xr10:uidLastSave="{00000000-0000-0000-0000-000000000000}"/>
  <bookViews>
    <workbookView xWindow="28680" yWindow="-120" windowWidth="29040" windowHeight="15840" xr2:uid="{C1AB0F8D-D03A-4EC7-818E-6DAA9C939B1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80" i="1" l="1"/>
  <c r="K473" i="1"/>
  <c r="K472" i="1"/>
  <c r="E463" i="1"/>
  <c r="K463" i="1" s="1"/>
  <c r="K462" i="1"/>
  <c r="E454" i="1"/>
  <c r="K454" i="1" s="1"/>
  <c r="K453" i="1"/>
  <c r="K445" i="1"/>
  <c r="E445" i="1"/>
  <c r="K444" i="1"/>
  <c r="I433" i="1"/>
  <c r="K432" i="1"/>
  <c r="K430" i="1"/>
  <c r="E430" i="1"/>
  <c r="K429" i="1"/>
  <c r="E429" i="1"/>
  <c r="I421" i="1"/>
  <c r="K420" i="1"/>
  <c r="K417" i="1"/>
  <c r="E417" i="1" s="1"/>
  <c r="E418" i="1" s="1"/>
  <c r="K418" i="1" s="1"/>
  <c r="I409" i="1"/>
  <c r="K408" i="1"/>
  <c r="K405" i="1"/>
  <c r="E405" i="1"/>
  <c r="E406" i="1" s="1"/>
  <c r="K406" i="1" s="1"/>
  <c r="I397" i="1"/>
  <c r="K396" i="1"/>
  <c r="K393" i="1"/>
  <c r="E393" i="1"/>
  <c r="E394" i="1" s="1"/>
  <c r="K394" i="1" s="1"/>
  <c r="K386" i="1"/>
  <c r="C379" i="1"/>
  <c r="D378" i="1"/>
  <c r="E367" i="1"/>
  <c r="I360" i="1"/>
  <c r="I361" i="1" s="1"/>
  <c r="G350" i="1"/>
  <c r="K284" i="1"/>
  <c r="I280" i="1"/>
  <c r="O274" i="1"/>
  <c r="M274" i="1"/>
  <c r="O273" i="1"/>
  <c r="M273" i="1"/>
  <c r="O272" i="1"/>
  <c r="M272" i="1"/>
  <c r="K266" i="1"/>
  <c r="K261" i="1"/>
  <c r="I258" i="1"/>
  <c r="I247" i="1"/>
  <c r="O246" i="1"/>
  <c r="I245" i="1"/>
  <c r="I244" i="1"/>
  <c r="I243" i="1"/>
  <c r="I242" i="1"/>
  <c r="I236" i="1"/>
  <c r="I235" i="1"/>
  <c r="I237" i="1" s="1"/>
  <c r="I228" i="1"/>
  <c r="I227" i="1"/>
  <c r="K226" i="1"/>
  <c r="I219" i="1"/>
  <c r="I220" i="1" s="1"/>
  <c r="K218" i="1"/>
  <c r="I213" i="1"/>
  <c r="I210" i="1"/>
  <c r="I198" i="1"/>
  <c r="K190" i="1"/>
  <c r="G190" i="1"/>
  <c r="K189" i="1"/>
  <c r="G189" i="1"/>
  <c r="K188" i="1"/>
  <c r="G188" i="1"/>
  <c r="K181" i="1"/>
  <c r="K175" i="1"/>
  <c r="K169" i="1"/>
  <c r="K164" i="1"/>
  <c r="K159" i="1"/>
  <c r="K154" i="1"/>
  <c r="K148" i="1"/>
  <c r="K147" i="1"/>
  <c r="K149" i="1" s="1"/>
  <c r="K110" i="1"/>
  <c r="I105" i="1"/>
  <c r="I104" i="1"/>
  <c r="I103" i="1"/>
  <c r="I98" i="1"/>
  <c r="I94" i="1"/>
  <c r="I93" i="1"/>
  <c r="I92" i="1"/>
  <c r="I91" i="1"/>
  <c r="I90" i="1"/>
  <c r="E90" i="1"/>
  <c r="I89" i="1"/>
  <c r="I83" i="1"/>
  <c r="I82" i="1"/>
  <c r="E81" i="1"/>
  <c r="I81" i="1" s="1"/>
  <c r="I80" i="1"/>
  <c r="I79" i="1"/>
  <c r="I75" i="1"/>
  <c r="I74" i="1"/>
  <c r="E73" i="1"/>
  <c r="I73" i="1" s="1"/>
  <c r="I72" i="1"/>
  <c r="I71" i="1"/>
  <c r="I67" i="1"/>
  <c r="I66" i="1"/>
  <c r="I65" i="1"/>
  <c r="E65" i="1"/>
  <c r="I64" i="1"/>
  <c r="I63" i="1"/>
  <c r="I57" i="1"/>
  <c r="I56" i="1"/>
  <c r="I55" i="1"/>
  <c r="E55" i="1"/>
  <c r="I54" i="1"/>
  <c r="I53" i="1"/>
  <c r="K48" i="1"/>
  <c r="I46" i="1"/>
  <c r="I43" i="1"/>
  <c r="I42" i="1"/>
  <c r="I38" i="1"/>
  <c r="I37" i="1"/>
  <c r="I33" i="1"/>
  <c r="I32" i="1"/>
  <c r="K27" i="1"/>
  <c r="K26" i="1"/>
  <c r="K25" i="1"/>
  <c r="K20" i="1"/>
  <c r="E20" i="1"/>
  <c r="E19" i="1"/>
  <c r="K19" i="1" s="1"/>
  <c r="E18" i="1"/>
  <c r="K18" i="1" s="1"/>
  <c r="E17" i="1"/>
  <c r="K17" i="1" s="1"/>
  <c r="K12" i="1"/>
  <c r="K11" i="1"/>
  <c r="K10" i="1"/>
  <c r="K9" i="1"/>
  <c r="I4" i="1"/>
</calcChain>
</file>

<file path=xl/sharedStrings.xml><?xml version="1.0" encoding="utf-8"?>
<sst xmlns="http://schemas.openxmlformats.org/spreadsheetml/2006/main" count="942" uniqueCount="308">
  <si>
    <t>name</t>
  </si>
  <si>
    <t>reagent</t>
  </si>
  <si>
    <t>percent</t>
  </si>
  <si>
    <t>conc</t>
  </si>
  <si>
    <t>stock</t>
  </si>
  <si>
    <t>volume</t>
  </si>
  <si>
    <t>mass</t>
  </si>
  <si>
    <t>molecular mass</t>
  </si>
  <si>
    <t>location</t>
  </si>
  <si>
    <t>Deionized-distilled water (ddH2O)</t>
  </si>
  <si>
    <t>ddH2O (i.e. MilliQ water)</t>
  </si>
  <si>
    <t>L</t>
  </si>
  <si>
    <t>total volume</t>
  </si>
  <si>
    <t>Autoclave to sterilize if needed</t>
  </si>
  <si>
    <t>1X Phosphate-buffered saline pH 7.4</t>
  </si>
  <si>
    <t>NaCl</t>
  </si>
  <si>
    <t>M</t>
  </si>
  <si>
    <t>g</t>
  </si>
  <si>
    <t>g/mol</t>
  </si>
  <si>
    <t>511-10 chemical cabinet</t>
  </si>
  <si>
    <t>KCl</t>
  </si>
  <si>
    <t>Na2HPO4</t>
  </si>
  <si>
    <t>KH2PO4</t>
  </si>
  <si>
    <t>Add ddH20 to 80% of final volume, then add HCl/NaOH to adjust pH, then add ddH2O to final volume</t>
  </si>
  <si>
    <t>10X Phosphate-buffered saline pH 7.4</t>
  </si>
  <si>
    <t>Tris-buffered saline (TBS) pH 7.5</t>
  </si>
  <si>
    <t>http://cshprotocols.cshlp.org/content/2009/6/pdb.rec11830.full</t>
  </si>
  <si>
    <t>Tris base</t>
  </si>
  <si>
    <t>Dissolve in 800 ml distilled water, adjust pH to 7.5 with 1 M HCl, and then add more distilled water to a final volume of 1 liter. Sterilize by autoclaving and store at RT.</t>
  </si>
  <si>
    <t>20% ethanol</t>
  </si>
  <si>
    <t>(=80%)</t>
  </si>
  <si>
    <t>100% ethanol</t>
  </si>
  <si>
    <t>(=20%)</t>
  </si>
  <si>
    <t>511-2 flammables cabinet</t>
  </si>
  <si>
    <t>70% ethanol</t>
  </si>
  <si>
    <t>(=30%)</t>
  </si>
  <si>
    <t>(=70%)</t>
  </si>
  <si>
    <t>1 M HCl</t>
  </si>
  <si>
    <r>
      <t xml:space="preserve">ddH2O </t>
    </r>
    <r>
      <rPr>
        <b/>
        <sz val="10"/>
        <color theme="1"/>
        <rFont val="Times New Roman"/>
        <family val="1"/>
      </rPr>
      <t>* Always add acid to water, never water to acid *</t>
    </r>
  </si>
  <si>
    <t>Concentrated HCl solution</t>
  </si>
  <si>
    <t>512-1 acid cabinet</t>
  </si>
  <si>
    <t>1 M NaOH</t>
  </si>
  <si>
    <r>
      <t xml:space="preserve">ddH2O </t>
    </r>
    <r>
      <rPr>
        <b/>
        <sz val="10"/>
        <color theme="1"/>
        <rFont val="Times New Roman"/>
        <family val="1"/>
      </rPr>
      <t>* Always add base to water, never water to base *</t>
    </r>
  </si>
  <si>
    <t>Add ddH20 to 80% of final volume, then add NaOH and adjust pH, then add ddH2O to final volume</t>
  </si>
  <si>
    <t>NaOH pellets</t>
  </si>
  <si>
    <t>complete RPMI with 10% fetal bovine serum (cRF10)</t>
  </si>
  <si>
    <r>
      <rPr>
        <b/>
        <sz val="10"/>
        <color theme="1"/>
        <rFont val="Times New Roman"/>
        <family val="1"/>
      </rPr>
      <t xml:space="preserve">cRF10: </t>
    </r>
    <r>
      <rPr>
        <sz val="10"/>
        <color theme="1"/>
        <rFont val="Times New Roman"/>
        <family val="1"/>
      </rPr>
      <t>c= complete; R = RPMI; F = FBS; 10 = 10% FBS</t>
    </r>
  </si>
  <si>
    <t>RPMI 1640</t>
  </si>
  <si>
    <t>FBS (heat inactivated)</t>
  </si>
  <si>
    <t>Glutamine</t>
  </si>
  <si>
    <t>2-ME</t>
  </si>
  <si>
    <t>HEPES</t>
  </si>
  <si>
    <t>Antibiotic Antimycotic Solution (100×)</t>
  </si>
  <si>
    <t>X</t>
  </si>
  <si>
    <t>Note: The final concentration of each reagent will be slightly lower than listed because the calculations were done for 500 mL, but adding the reagents increases the total volume.</t>
  </si>
  <si>
    <t>However, as long as these recipes are used consistently, it should not introduce experimental variation.</t>
  </si>
  <si>
    <t>complete RPMI with 5% fetal bovine serum (cRF5)</t>
  </si>
  <si>
    <t>ml</t>
  </si>
  <si>
    <t>complete RPMI without fetal bovine serum (cRF0)</t>
  </si>
  <si>
    <t>complete DMEM with 10% FBS (cDF10)</t>
  </si>
  <si>
    <t>DMEM</t>
  </si>
  <si>
    <t>FCS</t>
  </si>
  <si>
    <t>complete IMDM with 20% FBS (cIF20) for hybridomas</t>
  </si>
  <si>
    <t>IMDM for hybridoma fusion *** Use DMEM without supplements for the actual fusion. IMDM contains HEPES, which inhibits fusion</t>
  </si>
  <si>
    <t>IMDM</t>
  </si>
  <si>
    <t>10,000 units penicillin and 10 mg streptomycin/mL</t>
  </si>
  <si>
    <t>sodium-pyruvate</t>
  </si>
  <si>
    <t>hybridoma cloning factor</t>
  </si>
  <si>
    <t>HAT media supplement</t>
  </si>
  <si>
    <t>2-ME (50 mM)</t>
  </si>
  <si>
    <t>water</t>
  </si>
  <si>
    <t>filter sterilize in hood</t>
  </si>
  <si>
    <r>
      <t xml:space="preserve">aliqout in 2.5 mL aliquots and store at -20 </t>
    </r>
    <r>
      <rPr>
        <sz val="10"/>
        <color theme="1"/>
        <rFont val="Calibri"/>
        <family val="2"/>
      </rPr>
      <t>°</t>
    </r>
    <r>
      <rPr>
        <sz val="10"/>
        <color theme="1"/>
        <rFont val="Times New Roman"/>
        <family val="1"/>
      </rPr>
      <t>C</t>
    </r>
  </si>
  <si>
    <t>2X freeze media</t>
  </si>
  <si>
    <t>ml total</t>
  </si>
  <si>
    <t>RPMI or whatever the cells are cultured in</t>
  </si>
  <si>
    <t>FBS</t>
  </si>
  <si>
    <t>DMSO</t>
  </si>
  <si>
    <t>Centrifuge cells in resuspend in their normal media</t>
  </si>
  <si>
    <t>Add freeze media at 1:1 ratio, aliqout into cryotubes and then freeze immediately</t>
  </si>
  <si>
    <t>Ampicillin stock</t>
  </si>
  <si>
    <t>Ampicillin</t>
  </si>
  <si>
    <t>g/L</t>
  </si>
  <si>
    <t>ddH2O</t>
  </si>
  <si>
    <t>Disolve ampicillin into ddH2O at ambient temperature</t>
  </si>
  <si>
    <r>
      <t xml:space="preserve">0.22 </t>
    </r>
    <r>
      <rPr>
        <sz val="10"/>
        <color theme="1"/>
        <rFont val="Calibri"/>
        <family val="2"/>
      </rPr>
      <t>μ</t>
    </r>
    <r>
      <rPr>
        <sz val="10"/>
        <color theme="1"/>
        <rFont val="Times New Roman"/>
        <family val="1"/>
      </rPr>
      <t>m filter sterilize</t>
    </r>
  </si>
  <si>
    <r>
      <t xml:space="preserve">Aliquot 0.5 mL or 1 mL into microfuge tubes and freeze at -20 </t>
    </r>
    <r>
      <rPr>
        <sz val="10"/>
        <color theme="1"/>
        <rFont val="Calibri"/>
        <family val="2"/>
      </rPr>
      <t>°</t>
    </r>
    <r>
      <rPr>
        <sz val="10"/>
        <color theme="1"/>
        <rFont val="Times New Roman"/>
        <family val="1"/>
      </rPr>
      <t xml:space="preserve">C. Usually OK through &lt; 4 freeze/thaw cycles. </t>
    </r>
  </si>
  <si>
    <t>LB medium</t>
  </si>
  <si>
    <t>tryptone</t>
  </si>
  <si>
    <t>yeast extract</t>
  </si>
  <si>
    <t>ampicillin, kanamycin or zeocin</t>
  </si>
  <si>
    <t>* Add antibiotics when temp &lt; 55C</t>
  </si>
  <si>
    <t>mg/L</t>
  </si>
  <si>
    <t>LB agar</t>
  </si>
  <si>
    <t>agar</t>
  </si>
  <si>
    <t>LB medium (low salt)</t>
  </si>
  <si>
    <t>kanamycin or zeocin</t>
  </si>
  <si>
    <t>LB agar (low salt)</t>
  </si>
  <si>
    <t>Bacterial freezing media (2X)</t>
  </si>
  <si>
    <t>glycerol</t>
  </si>
  <si>
    <t>total</t>
  </si>
  <si>
    <t>Dilute 1:1 with bacterial broth to reach 40% glycerol for freezing</t>
  </si>
  <si>
    <t>1.5M Tris ph 8.8</t>
  </si>
  <si>
    <t>Note: Tris base MW = 121</t>
  </si>
  <si>
    <t>HCl</t>
  </si>
  <si>
    <t>variable</t>
  </si>
  <si>
    <t>Note: Tris-HCl MW = 157</t>
  </si>
  <si>
    <t>Can use either Tris or Tris-HCl, just need to add more HCl when using Tris base to make Tris-HCl</t>
  </si>
  <si>
    <t>1M Tris ph 6.8</t>
  </si>
  <si>
    <t>1M Tris ph 9.0</t>
  </si>
  <si>
    <t>NaOH</t>
  </si>
  <si>
    <t>Ammonium chloride (block lysosomal degradation)</t>
  </si>
  <si>
    <t>NH4Cl Ammonium chloride</t>
  </si>
  <si>
    <t>MilliQ water</t>
  </si>
  <si>
    <t>Filter sterilise</t>
  </si>
  <si>
    <t>* Use at 10-40 mM for blocking lysosomal degradation of protein in trans-endocytosis assay</t>
  </si>
  <si>
    <t>Chloroquine</t>
  </si>
  <si>
    <t>chloroquine</t>
  </si>
  <si>
    <t>* Inhibition of endosomal acidification can be achieved with 10-100 µM chloroquine. Briggs 2014 used 100 uM</t>
  </si>
  <si>
    <t>* Concentration made here is 100 mM. Dilute 1000x into culture media for working concentration of 100 uM</t>
  </si>
  <si>
    <t>* Concentration made here is 50 mM. Dilute 1000x into culture media for working concentration of 50 uM</t>
  </si>
  <si>
    <t>RBC lysis buffer</t>
  </si>
  <si>
    <t>*** Dilute RBC lysis buffer with serum free media following lysis ***</t>
  </si>
  <si>
    <t>mM</t>
  </si>
  <si>
    <t>KHCO3</t>
  </si>
  <si>
    <t>EDTA disodium (Na2-2H2O)</t>
  </si>
  <si>
    <t>RO water</t>
  </si>
  <si>
    <t>pH to 7.3</t>
  </si>
  <si>
    <t>* Recipe verified *. Several variations exist using higher/lower EDTA</t>
  </si>
  <si>
    <t>* This recipe worked well for mouse splenocyte RBC lysis on 20160803</t>
  </si>
  <si>
    <t>10% sodium azide</t>
  </si>
  <si>
    <r>
      <t>NaN3 - Sodium azide (</t>
    </r>
    <r>
      <rPr>
        <b/>
        <sz val="10"/>
        <color theme="1"/>
        <rFont val="Times New Roman"/>
        <family val="1"/>
      </rPr>
      <t>powder form</t>
    </r>
    <r>
      <rPr>
        <sz val="10"/>
        <color theme="1"/>
        <rFont val="Times New Roman"/>
        <family val="1"/>
      </rPr>
      <t>)</t>
    </r>
  </si>
  <si>
    <t>% m/v</t>
  </si>
  <si>
    <t>Total vol</t>
  </si>
  <si>
    <t>Note: Sodium azide is hazardous. Please wear safety mask when using</t>
  </si>
  <si>
    <t>4% paraformaldehyde</t>
  </si>
  <si>
    <t>(10% neutral-buffered formalin can be purchased, and can be diluted and used in most cases)</t>
  </si>
  <si>
    <t>Add 4 g of paraformaldehyde to 50 mL of H2O</t>
  </si>
  <si>
    <t>Add 1 mL of 1 M NaOH and stir gently on a heating block at ~60°C until the paraformaldehyde is dissolved</t>
  </si>
  <si>
    <t>Add 10 mL of 10X PBS and allow the mixture to cool to room temperature</t>
  </si>
  <si>
    <t>Adjust the pH to 7.4 with 1 M HCl (~1 mL), then adjust the final volume to 100 mL with H2O.</t>
  </si>
  <si>
    <t>Filter the solution through a 0.45-μm membrane filter to remove any particulate matter</t>
  </si>
  <si>
    <t>Make the paraformaldehyde solution fresh prior to use, or store in aliquots at −20°C for several months. Avoid repeated freeze/thawing.</t>
  </si>
  <si>
    <t xml:space="preserve">paraformaldehyde </t>
  </si>
  <si>
    <t>% v/v</t>
  </si>
  <si>
    <t>10X PBS</t>
  </si>
  <si>
    <t>L (adjust as needed to reach target pH)</t>
  </si>
  <si>
    <t>Total volumne</t>
  </si>
  <si>
    <r>
      <t xml:space="preserve">Store at 4 </t>
    </r>
    <r>
      <rPr>
        <sz val="10"/>
        <color theme="1"/>
        <rFont val="Calibri"/>
        <family val="2"/>
      </rPr>
      <t>°</t>
    </r>
    <r>
      <rPr>
        <sz val="10"/>
        <color theme="1"/>
        <rFont val="Times New Roman"/>
        <family val="1"/>
      </rPr>
      <t>C</t>
    </r>
  </si>
  <si>
    <t xml:space="preserve">Flow cytometry wash buffer with sodium azide, without EDTA (aka FACS buffer) </t>
  </si>
  <si>
    <t>http://cshprotocols.cshlp.org/content/2010/12/pdb.rec12367.full</t>
  </si>
  <si>
    <t>BSA</t>
  </si>
  <si>
    <r>
      <t>NaN3 - Sodium azide (</t>
    </r>
    <r>
      <rPr>
        <b/>
        <sz val="10"/>
        <color theme="1"/>
        <rFont val="Times New Roman"/>
        <family val="1"/>
      </rPr>
      <t>liquid form</t>
    </r>
    <r>
      <rPr>
        <sz val="10"/>
        <color theme="1"/>
        <rFont val="Times New Roman"/>
        <family val="1"/>
      </rPr>
      <t>)</t>
    </r>
  </si>
  <si>
    <t>PBS</t>
  </si>
  <si>
    <t xml:space="preserve">Flow cytometry wash buffer with sodium azide and EDTA (aka FACS buffer) </t>
  </si>
  <si>
    <t>EDTA</t>
  </si>
  <si>
    <t>Flow cytometry fixation buffer</t>
  </si>
  <si>
    <t>https://bitesizebio.com/22141/fixation-and-flow-cytometry/</t>
  </si>
  <si>
    <t>10% neutral-buffered formalin (purchase)</t>
  </si>
  <si>
    <t>Sodium azide</t>
  </si>
  <si>
    <t>Total volume</t>
  </si>
  <si>
    <t>Laemmli 2X buffer</t>
  </si>
  <si>
    <t>http://cshprotocols.cshlp.org/content/2006/1/pdb.rec10424</t>
  </si>
  <si>
    <t>Tris-HCl</t>
  </si>
  <si>
    <t>%</t>
  </si>
  <si>
    <t>10% (w/v) SDS</t>
  </si>
  <si>
    <t>bromophenol blue</t>
  </si>
  <si>
    <t>mg</t>
  </si>
  <si>
    <t>DTT</t>
  </si>
  <si>
    <t>deionized water</t>
  </si>
  <si>
    <t>aliquot and freeze</t>
  </si>
  <si>
    <t>SDS reducing buffer (6X)</t>
  </si>
  <si>
    <t>store at 4C or aliquot and freeze</t>
  </si>
  <si>
    <t>Recombinant protein handbook</t>
  </si>
  <si>
    <t>6X SDS loading buffer: 0.35 M Tris-HCl, 10.28% (w/v) SDS, 36% (v/v) glycerol, 0.6 M dithiothreitol</t>
  </si>
  <si>
    <t>0.5M Tris-HCl, pH 6.8</t>
  </si>
  <si>
    <t>Store in 0.5 ml aliquots at -80°C.</t>
  </si>
  <si>
    <t>0.5% (w/v) bromophenol blue</t>
  </si>
  <si>
    <t>0.01 M Tris-HCl</t>
  </si>
  <si>
    <t>Tris-HCl (aka TRIZMA)</t>
  </si>
  <si>
    <t>OR</t>
  </si>
  <si>
    <t>Tris-Glycine SDS running buffer</t>
  </si>
  <si>
    <t>tris base</t>
  </si>
  <si>
    <t>glycine</t>
  </si>
  <si>
    <t>SDS</t>
  </si>
  <si>
    <t>0.15 M NaCl</t>
  </si>
  <si>
    <t>Use sterile-autoclaved water</t>
  </si>
  <si>
    <t>NaCl (58.44 g/mol)</t>
  </si>
  <si>
    <t>Filter sterilize</t>
  </si>
  <si>
    <t>0.5 M EDTA (pH 8.0)</t>
  </si>
  <si>
    <t>http://cshprotocols.cshlp.org/content/2006/1/pdb.rec8030</t>
  </si>
  <si>
    <t>EDTA disodium salt dihydrate</t>
  </si>
  <si>
    <t>Adust pH with NaOH pellets (~20 pellets)</t>
  </si>
  <si>
    <t>Note: EDTA will not go into solution until pH ~ 8. Make solution using 800 mL to start, then add H2) to 1 L and recheck pH</t>
  </si>
  <si>
    <t>Autoclave to sterilize</t>
  </si>
  <si>
    <t>50X TAE</t>
  </si>
  <si>
    <t>Tris base (121.14 g/mol)</t>
  </si>
  <si>
    <t>EDTA solution</t>
  </si>
  <si>
    <t>glacial acetic acid (concentrated)</t>
  </si>
  <si>
    <t>ddH20</t>
  </si>
  <si>
    <t>** Add 750ml of H20, then dissolve Tris and add EDTA, then add H2O to final volume</t>
  </si>
  <si>
    <t>50x TAE notes</t>
  </si>
  <si>
    <t>To prepare 1000 ml of 50X TAE buffer, weigh 242 grams of Tris base and transfer it to 2 L beaker / conical flask. Add 750 ml deionized / Milli-Q water and mix until all Tris base dissolves completely.</t>
  </si>
  <si>
    <t xml:space="preserve">Tip(s): </t>
  </si>
  <si>
    <t>One can use manual shaking using a glass pipette to mix the ingredients. Magnetic stirrer makes the dissolving process easy and convenient.</t>
  </si>
  <si>
    <t>Precaution(s):</t>
  </si>
  <si>
    <t xml:space="preserve">Do not dissolve in 1000 ml of deionized / Milli-Q water. In most cases, solution volume increases when the large amount of solute dissolves in solvent. see solution preparation </t>
  </si>
  <si>
    <t>Add 100 ml of 0.5 M EDTA solution and 57.1 ml glacial acetic acid. Mix the solution again.</t>
  </si>
  <si>
    <t>Adjust the pH 8.3 if required.</t>
  </si>
  <si>
    <t xml:space="preserve">Since pH is dependent on temperature, we recommend to adjust the solution pH at room temperature (25°C). </t>
  </si>
  <si>
    <t>Adjust the solution volume to 1000 ml with deionized / Milli-Q water. Mix the solution again.</t>
  </si>
  <si>
    <t>Optional : One can filter the solution to remove any undissolved materials.</t>
  </si>
  <si>
    <t>Transfer the solution to autoclavable bottle.</t>
  </si>
  <si>
    <t>Depending on the consumption, one can make small aliquots of solution.</t>
  </si>
  <si>
    <t>Sterilize the solution by autocaving (20 minutes at 15 lb/sq.in. (psi) from 121-124°C on liquid cycle).</t>
  </si>
  <si>
    <t>Note(s):</t>
  </si>
  <si>
    <t>One can sterilize the solution by passing through 0.22 μ filter unit. Filter strilization removes all suspended particles with size more than 0.22 μ which includes most bacteria their spores but not mycoplasma. Morover, it does not inactivate enzyme activities (e.g., DNases). Autoclaving inactivates most enzymes except some (e.g., RNases) and kills most microorgasnisms including mycoplasma.</t>
  </si>
  <si>
    <t>Glycerol &amp; bromophenol blue (6X)</t>
  </si>
  <si>
    <t>3ml glycerol (30%)</t>
  </si>
  <si>
    <t>25mg bromophenol blue (0.25%)</t>
  </si>
  <si>
    <r>
      <t>dH</t>
    </r>
    <r>
      <rPr>
        <vertAlign val="subscript"/>
        <sz val="10"/>
        <color rgb="FF000000"/>
        <rFont val="Times New Roman"/>
        <family val="1"/>
      </rPr>
      <t>2</t>
    </r>
    <r>
      <rPr>
        <sz val="10"/>
        <color rgb="FF000000"/>
        <rFont val="Times New Roman"/>
        <family val="1"/>
      </rPr>
      <t>O to 10mL</t>
    </r>
  </si>
  <si>
    <t>ELISA recipes</t>
  </si>
  <si>
    <t>https://www.abdserotec.com/elisa-protocol.html</t>
  </si>
  <si>
    <t>ELISA coating buffer</t>
  </si>
  <si>
    <t>Carbonate-Bicarbonate</t>
  </si>
  <si>
    <t>http://www.abcam.com/ps/pdf/protocols/direct%20elisa%20protocol.pdf</t>
  </si>
  <si>
    <t>Na2CO3</t>
  </si>
  <si>
    <t>NaHCO3</t>
  </si>
  <si>
    <t>Distilled water, 1 liter, pH to 9.6.</t>
  </si>
  <si>
    <t>pH</t>
  </si>
  <si>
    <t>ELISA blocking buffer</t>
  </si>
  <si>
    <t>PBS or TBS Blocking Buffer w/ 1% BSA</t>
  </si>
  <si>
    <t>Dissolve 1 g BSA Fraction V per 100 ml PBS (TBS) with gentle stirring and store at 4 C</t>
  </si>
  <si>
    <t>ELISA Wash buffer</t>
  </si>
  <si>
    <t>PBST or TBST</t>
  </si>
  <si>
    <t>PBS (TBS) with 0.05% v/v Tween® 20</t>
  </si>
  <si>
    <t>0.5 ml into 1 L PBS</t>
  </si>
  <si>
    <t>D-luciferin potassium salt (200x = 15 mg/ml)</t>
  </si>
  <si>
    <t>D-luciferin potassium salt</t>
  </si>
  <si>
    <t>mg/ml</t>
  </si>
  <si>
    <t>x</t>
  </si>
  <si>
    <t>filter sterilize (0.22 um)</t>
  </si>
  <si>
    <t>aliquot 100 ul/tube (100 ul is enough for 10 ml at 75 ug/mL if diluting 150 ug/ml working stock 1:1 with media in plates)</t>
  </si>
  <si>
    <t>Store lyophilized D-Luciferin at -20 °C in the dark.</t>
  </si>
  <si>
    <t>Reconstitute lyophilized D-Luciferin with deionized water and bring the solution to a pH of 6.0 - 6.3 with HCl/NaOH. At a pH</t>
  </si>
  <si>
    <t>greater than 6.3, D-Luciferin may undergo a slow racemization from the D- to the L-isomer.</t>
  </si>
  <si>
    <t>After reconstitution, store at 4 °C and protected from light for up to 2 weeks or alternatively, store at -20 °C for up to 1 year</t>
  </si>
  <si>
    <t>[aliquoted and protected from light].</t>
  </si>
  <si>
    <t>Hydrochloric acid</t>
  </si>
  <si>
    <t>http://openwetware.org/wiki/Hydrochloric_acid</t>
  </si>
  <si>
    <t>concentrated HCl</t>
  </si>
  <si>
    <t>** Add H20 to flask, then slowly add acid with a pipet in a fume hood</t>
  </si>
  <si>
    <t>Lysis buffer for RNA extraction</t>
  </si>
  <si>
    <t>Jardine JG, Kulp DW, Havenar-Daughton C, Sarkar A, Briney B, Sok D, Sesterhenn F, Ereño-Orbea J, Kalyuzhniy O, Deresa I, et al. HIV-1 broadly neutralizing antibody precursor B cells revealed by germline-targeting immunogen. Science (80- ) (2016) 351:1458–1463. doi:10.1126/science.aad9195</t>
  </si>
  <si>
    <t>Trizma Hydrochloride</t>
  </si>
  <si>
    <t>RNAse inhibitor</t>
  </si>
  <si>
    <t>BDT sequencing buffer</t>
  </si>
  <si>
    <t>1M Tris HCl ph 9</t>
  </si>
  <si>
    <t>1M MgCl</t>
  </si>
  <si>
    <t>H20</t>
  </si>
  <si>
    <t>Immunofluorescence blocking buffer</t>
  </si>
  <si>
    <t>bovine serum albumin (BSA)</t>
  </si>
  <si>
    <t>deionized distilled water</t>
  </si>
  <si>
    <t>mL</t>
  </si>
  <si>
    <t>HisTrap Excel Reagents</t>
  </si>
  <si>
    <t>5 M imidazole</t>
  </si>
  <si>
    <t>HisTrap excell imidazole stock</t>
  </si>
  <si>
    <t>imidazole</t>
  </si>
  <si>
    <t>511-1 corrosive base cabinet</t>
  </si>
  <si>
    <t>autoclave</t>
  </si>
  <si>
    <t xml:space="preserve">10X equilibration buffer: HisTrap excel </t>
  </si>
  <si>
    <t>http://serge.engi.tripod.com/MolBio/Buffer_cal.html</t>
  </si>
  <si>
    <t>* Make sure the solution does not precipitate prior to use *</t>
  </si>
  <si>
    <t>200 mM sodium phosphate pH 7.4</t>
  </si>
  <si>
    <r>
      <t>NaH</t>
    </r>
    <r>
      <rPr>
        <vertAlign val="subscript"/>
        <sz val="10"/>
        <color rgb="FF000000"/>
        <rFont val="Times New Roman"/>
        <family val="1"/>
      </rPr>
      <t>2</t>
    </r>
    <r>
      <rPr>
        <sz val="10"/>
        <color rgb="FF000000"/>
        <rFont val="Times New Roman"/>
        <family val="1"/>
      </rPr>
      <t>PO</t>
    </r>
    <r>
      <rPr>
        <vertAlign val="subscript"/>
        <sz val="10"/>
        <color rgb="FF000000"/>
        <rFont val="Times New Roman"/>
        <family val="1"/>
      </rPr>
      <t>4</t>
    </r>
  </si>
  <si>
    <r>
      <t>Na</t>
    </r>
    <r>
      <rPr>
        <vertAlign val="subscript"/>
        <sz val="10"/>
        <color rgb="FF000000"/>
        <rFont val="Times New Roman"/>
        <family val="1"/>
      </rPr>
      <t>2</t>
    </r>
    <r>
      <rPr>
        <sz val="10"/>
        <color rgb="FF000000"/>
        <rFont val="Times New Roman"/>
        <family val="1"/>
      </rPr>
      <t>HPO</t>
    </r>
    <r>
      <rPr>
        <vertAlign val="subscript"/>
        <sz val="10"/>
        <color rgb="FF000000"/>
        <rFont val="Times New Roman"/>
        <family val="1"/>
      </rPr>
      <t>4,</t>
    </r>
    <r>
      <rPr>
        <sz val="10"/>
        <color rgb="FF000000"/>
        <rFont val="Times New Roman"/>
        <family val="1"/>
      </rPr>
      <t xml:space="preserve"> 7H2O</t>
    </r>
  </si>
  <si>
    <t>combined sodium phosphate</t>
  </si>
  <si>
    <t>** Do not use imidazole in equilibration buffer</t>
  </si>
  <si>
    <t>HCl or NaOH to final pH prior to adding H2O to final volume</t>
  </si>
  <si>
    <t>Add ddH2O to 80% of final volume, then adjust pH, then add ddH2O to final volume</t>
  </si>
  <si>
    <t>Autoclave when finished</t>
  </si>
  <si>
    <t xml:space="preserve">Equilibration buffer: HisTrap excel </t>
  </si>
  <si>
    <t>20mM sodium phosphate pH 7.4</t>
  </si>
  <si>
    <t>Wash buffer: HisTrap excel</t>
  </si>
  <si>
    <t xml:space="preserve">Elution buffer: HisTrap excel </t>
  </si>
  <si>
    <t>Protein A &amp; G &amp; MabSelect Sure reagents</t>
  </si>
  <si>
    <t>Binding buffer: protein A, protein G, MAbSelect Sure</t>
  </si>
  <si>
    <t>20mM sodium phosphate pH 7.0</t>
  </si>
  <si>
    <t>10X Binding buffer: protein A, protein G, MAbSelect Sure</t>
  </si>
  <si>
    <t>200 mM sodium phosphate pH 7.0</t>
  </si>
  <si>
    <t>Elution buffer: protein A, MabSelect Sure</t>
  </si>
  <si>
    <t>https://www.aatbio.com/resources/buffer-preparations-and-recipes/citrate-buffer-ph-3-to-6-2</t>
  </si>
  <si>
    <t>100 mM sodium citrate, pH 3.0 - 3.6</t>
  </si>
  <si>
    <t>Sodium Citrate dihydrate</t>
  </si>
  <si>
    <t>Citric Acid</t>
  </si>
  <si>
    <t>512-14 (pharmacy chemical cabinet)</t>
  </si>
  <si>
    <t>combined citrate</t>
  </si>
  <si>
    <t>Elution buffer: protein G</t>
  </si>
  <si>
    <t>100 mM glycine-HCl, pH 2.7</t>
  </si>
  <si>
    <t>Glycine</t>
  </si>
  <si>
    <t>511-1</t>
  </si>
  <si>
    <t>Hydrochloric acid * This is solid mass - for reference only*; use 1 M HCl solution to bring pH to 2.7, the</t>
  </si>
  <si>
    <t>HCl to final pH prior to adding H2O to final volume</t>
  </si>
  <si>
    <t>Add ddH20 to 80% of final volume, then adjust pH, then add ddH2O to final volume</t>
  </si>
  <si>
    <t>Neutralisation buffer: protein A, protein G, MabSelect Sure)</t>
  </si>
  <si>
    <t>1 M Tris-HCl pH 9.0</t>
  </si>
  <si>
    <t>Tris base (Trizma base ok as long as molecular weight matches)</t>
  </si>
  <si>
    <t>pH to 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</si>
</sst>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
    <numFmt numFmtId="177" formatCode="0.000"/>
  </numFmts>
  <fonts count="14" x14ac:knownFonts="1">
    <font>
      <sz val="11"/>
      <color theme="1"/>
      <name val="等线"/>
      <family val="2"/>
      <charset val="134"/>
      <scheme val="minor"/>
    </font>
    <font>
      <u/>
      <sz val="11"/>
      <color theme="10"/>
      <name val="等线"/>
      <family val="2"/>
      <charset val="134"/>
      <scheme val="minor"/>
    </font>
    <font>
      <b/>
      <u/>
      <sz val="10"/>
      <color theme="1"/>
      <name val="Times New Roman"/>
      <family val="1"/>
    </font>
    <font>
      <sz val="9"/>
      <name val="等线"/>
      <family val="2"/>
      <charset val="134"/>
      <scheme val="minor"/>
    </font>
    <font>
      <sz val="10"/>
      <color theme="1"/>
      <name val="Times New Roman"/>
      <family val="1"/>
    </font>
    <font>
      <b/>
      <sz val="10"/>
      <color theme="1"/>
      <name val="Times New Roman"/>
      <family val="1"/>
    </font>
    <font>
      <sz val="10"/>
      <color rgb="FF000000"/>
      <name val="Times New Roman"/>
      <family val="1"/>
    </font>
    <font>
      <b/>
      <sz val="10"/>
      <color rgb="FF000000"/>
      <name val="Times New Roman"/>
      <family val="1"/>
    </font>
    <font>
      <b/>
      <sz val="10"/>
      <color rgb="FF403C36"/>
      <name val="Times New Roman"/>
      <family val="1"/>
    </font>
    <font>
      <sz val="10"/>
      <color theme="1"/>
      <name val="Calibri"/>
      <family val="2"/>
    </font>
    <font>
      <u/>
      <sz val="10"/>
      <color theme="10"/>
      <name val="Times New Roman"/>
      <family val="1"/>
    </font>
    <font>
      <sz val="10"/>
      <color rgb="FF564B47"/>
      <name val="Times New Roman"/>
      <family val="1"/>
    </font>
    <font>
      <vertAlign val="subscript"/>
      <sz val="10"/>
      <color rgb="FF000000"/>
      <name val="Times New Roman"/>
      <family val="1"/>
    </font>
    <font>
      <sz val="11"/>
      <color theme="1"/>
      <name val="Times New Roman"/>
      <family val="1"/>
    </font>
  </fonts>
  <fills count="5">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theme="3" tint="0.59999389629810485"/>
        <bgColor indexed="64"/>
      </patternFill>
    </fill>
  </fills>
  <borders count="1">
    <border>
      <left/>
      <right/>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25">
    <xf numFmtId="0" fontId="0" fillId="0" borderId="0" xfId="0">
      <alignment vertical="center"/>
    </xf>
    <xf numFmtId="0" fontId="2" fillId="0" borderId="0" xfId="0" applyFont="1" applyAlignment="1">
      <alignment horizontal="center"/>
    </xf>
    <xf numFmtId="0" fontId="4" fillId="0" borderId="0" xfId="0" applyFont="1" applyAlignment="1"/>
    <xf numFmtId="0" fontId="2" fillId="0" borderId="0" xfId="0" applyFont="1" applyAlignment="1"/>
    <xf numFmtId="0" fontId="5" fillId="0" borderId="0" xfId="0" applyFont="1" applyAlignment="1"/>
    <xf numFmtId="2" fontId="4" fillId="0" borderId="0" xfId="0" applyNumberFormat="1" applyFont="1" applyAlignment="1"/>
    <xf numFmtId="0" fontId="6" fillId="0" borderId="0" xfId="0" applyFont="1" applyAlignment="1"/>
    <xf numFmtId="0" fontId="7" fillId="0" borderId="0" xfId="0" applyFont="1" applyAlignment="1"/>
    <xf numFmtId="0" fontId="1" fillId="0" borderId="0" xfId="1" applyAlignment="1"/>
    <xf numFmtId="176" fontId="4" fillId="0" borderId="0" xfId="0" applyNumberFormat="1" applyFont="1" applyAlignment="1"/>
    <xf numFmtId="177" fontId="4" fillId="0" borderId="0" xfId="0" applyNumberFormat="1" applyFont="1" applyAlignment="1"/>
    <xf numFmtId="0" fontId="8" fillId="0" borderId="0" xfId="0" applyFont="1" applyAlignment="1"/>
    <xf numFmtId="0" fontId="4" fillId="0" borderId="0" xfId="0" applyFont="1" applyAlignment="1">
      <alignment horizontal="right"/>
    </xf>
    <xf numFmtId="0" fontId="10" fillId="0" borderId="0" xfId="1" applyFont="1" applyAlignment="1"/>
    <xf numFmtId="0" fontId="11" fillId="0" borderId="0" xfId="0" applyFont="1" applyAlignment="1"/>
    <xf numFmtId="0" fontId="7" fillId="0" borderId="0" xfId="0" applyFont="1" applyAlignment="1">
      <alignment vertical="center" wrapText="1"/>
    </xf>
    <xf numFmtId="0" fontId="6" fillId="0" borderId="0" xfId="0" applyFont="1" applyAlignment="1">
      <alignment horizontal="left" vertical="center" wrapText="1" indent="1"/>
    </xf>
    <xf numFmtId="0" fontId="6" fillId="0" borderId="0" xfId="0" applyFont="1" applyAlignment="1">
      <alignment vertical="center" wrapText="1"/>
    </xf>
    <xf numFmtId="0" fontId="13" fillId="0" borderId="0" xfId="0" applyFont="1" applyAlignment="1"/>
    <xf numFmtId="0" fontId="5" fillId="2" borderId="0" xfId="0" applyFont="1" applyFill="1" applyAlignment="1"/>
    <xf numFmtId="0" fontId="4" fillId="2" borderId="0" xfId="0" applyFont="1" applyFill="1" applyAlignment="1"/>
    <xf numFmtId="0" fontId="5" fillId="3" borderId="0" xfId="0" applyFont="1" applyFill="1" applyAlignment="1"/>
    <xf numFmtId="0" fontId="4" fillId="3" borderId="0" xfId="0" applyFont="1" applyFill="1" applyAlignment="1"/>
    <xf numFmtId="0" fontId="5" fillId="4" borderId="0" xfId="0" applyFont="1" applyFill="1" applyAlignment="1"/>
    <xf numFmtId="0" fontId="4" fillId="4" borderId="0" xfId="0" applyFont="1" applyFill="1" applyAlignment="1"/>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shprotocols.cshlp.org/content/2006/1/pdb.rec8030" TargetMode="External"/><Relationship Id="rId7" Type="http://schemas.openxmlformats.org/officeDocument/2006/relationships/hyperlink" Target="http://cshprotocols.cshlp.org/content/2009/6/pdb.rec11830.full" TargetMode="External"/><Relationship Id="rId2" Type="http://schemas.openxmlformats.org/officeDocument/2006/relationships/hyperlink" Target="http://openwetware.org/wiki/Hydrochloric_acid" TargetMode="External"/><Relationship Id="rId1" Type="http://schemas.openxmlformats.org/officeDocument/2006/relationships/hyperlink" Target="http://cshprotocols.cshlp.org/content/2006/1/pdb.rec10424" TargetMode="External"/><Relationship Id="rId6" Type="http://schemas.openxmlformats.org/officeDocument/2006/relationships/hyperlink" Target="https://bitesizebio.com/22141/fixation-and-flow-cytometry/" TargetMode="External"/><Relationship Id="rId5" Type="http://schemas.openxmlformats.org/officeDocument/2006/relationships/hyperlink" Target="http://cshprotocols.cshlp.org/content/2010/12/pdb.rec12367.full" TargetMode="External"/><Relationship Id="rId4" Type="http://schemas.openxmlformats.org/officeDocument/2006/relationships/hyperlink" Target="http://cshprotocols.cshlp.org/content/2010/12/pdb.rec12367.f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10F8-8232-455D-AE5B-6496A2ECBDCC}">
  <dimension ref="A1:P482"/>
  <sheetViews>
    <sheetView tabSelected="1" workbookViewId="0">
      <selection activeCell="K4" sqref="K4"/>
    </sheetView>
  </sheetViews>
  <sheetFormatPr defaultRowHeight="14" x14ac:dyDescent="0.3"/>
  <cols>
    <col min="1" max="1" width="19.5" style="2" customWidth="1"/>
    <col min="2" max="2" width="27.33203125" style="2" customWidth="1"/>
    <col min="3" max="10" width="8.83203125" style="2"/>
    <col min="11" max="11" width="12" style="2" bestFit="1" customWidth="1"/>
    <col min="12" max="16" width="8.6640625" style="2"/>
  </cols>
  <sheetData>
    <row r="1" spans="1:15" x14ac:dyDescent="0.3">
      <c r="A1" s="1" t="s">
        <v>0</v>
      </c>
      <c r="B1" s="1" t="s">
        <v>1</v>
      </c>
      <c r="C1" s="1" t="s">
        <v>2</v>
      </c>
      <c r="D1" s="1"/>
      <c r="E1" s="1" t="s">
        <v>3</v>
      </c>
      <c r="F1" s="1"/>
      <c r="G1" s="1" t="s">
        <v>4</v>
      </c>
      <c r="H1" s="1"/>
      <c r="I1" s="1" t="s">
        <v>5</v>
      </c>
      <c r="J1" s="1"/>
      <c r="K1" s="1" t="s">
        <v>6</v>
      </c>
      <c r="L1" s="1"/>
      <c r="M1" s="1" t="s">
        <v>7</v>
      </c>
      <c r="O1" s="3" t="s">
        <v>8</v>
      </c>
    </row>
    <row r="2" spans="1:15" x14ac:dyDescent="0.3">
      <c r="A2" s="1"/>
      <c r="B2" s="1"/>
      <c r="C2" s="1"/>
      <c r="D2" s="1"/>
      <c r="E2" s="1"/>
      <c r="F2" s="1"/>
      <c r="G2" s="1"/>
      <c r="H2" s="1"/>
      <c r="I2" s="1"/>
      <c r="J2" s="1"/>
      <c r="K2" s="1"/>
      <c r="L2" s="1"/>
      <c r="M2" s="1"/>
    </row>
    <row r="3" spans="1:15" x14ac:dyDescent="0.3">
      <c r="A3" s="4" t="s">
        <v>9</v>
      </c>
      <c r="B3" s="4"/>
      <c r="C3" s="4"/>
      <c r="D3" s="4"/>
      <c r="E3" s="4"/>
      <c r="F3" s="4"/>
      <c r="G3" s="4"/>
      <c r="H3" s="4"/>
      <c r="I3" s="4"/>
      <c r="J3" s="4"/>
      <c r="K3" s="4"/>
      <c r="L3" s="4"/>
      <c r="M3" s="4"/>
    </row>
    <row r="4" spans="1:15" x14ac:dyDescent="0.3">
      <c r="A4" s="4"/>
      <c r="B4" s="2" t="s">
        <v>10</v>
      </c>
      <c r="C4" s="2">
        <v>1</v>
      </c>
      <c r="G4" s="2">
        <v>1</v>
      </c>
      <c r="I4" s="2">
        <f>$I$3*C4/G4</f>
        <v>0</v>
      </c>
      <c r="J4" s="2" t="s">
        <v>11</v>
      </c>
    </row>
    <row r="5" spans="1:15" x14ac:dyDescent="0.3">
      <c r="A5" s="4"/>
      <c r="B5" s="2" t="s">
        <v>12</v>
      </c>
      <c r="I5" s="2">
        <v>1</v>
      </c>
      <c r="J5" s="2" t="s">
        <v>11</v>
      </c>
      <c r="K5" s="4"/>
      <c r="L5" s="4"/>
      <c r="M5" s="4"/>
    </row>
    <row r="6" spans="1:15" x14ac:dyDescent="0.3">
      <c r="A6" s="4"/>
      <c r="B6" s="2" t="s">
        <v>13</v>
      </c>
      <c r="K6" s="4"/>
      <c r="L6" s="4"/>
      <c r="M6" s="4"/>
    </row>
    <row r="7" spans="1:15" x14ac:dyDescent="0.3">
      <c r="A7" s="4"/>
      <c r="K7" s="4"/>
      <c r="L7" s="4"/>
      <c r="M7" s="4"/>
    </row>
    <row r="8" spans="1:15" x14ac:dyDescent="0.3">
      <c r="A8" s="4" t="s">
        <v>14</v>
      </c>
      <c r="K8" s="4"/>
      <c r="L8" s="4"/>
      <c r="M8" s="4"/>
    </row>
    <row r="9" spans="1:15" x14ac:dyDescent="0.3">
      <c r="A9" s="4"/>
      <c r="B9" s="2" t="s">
        <v>15</v>
      </c>
      <c r="E9" s="2">
        <v>0.13700000000000001</v>
      </c>
      <c r="F9" s="2" t="s">
        <v>16</v>
      </c>
      <c r="K9" s="5">
        <f>M9*E9*I14</f>
        <v>8.0007999999999999</v>
      </c>
      <c r="L9" s="2" t="s">
        <v>17</v>
      </c>
      <c r="M9" s="2">
        <v>58.4</v>
      </c>
      <c r="N9" s="2" t="s">
        <v>18</v>
      </c>
      <c r="O9" s="2" t="s">
        <v>19</v>
      </c>
    </row>
    <row r="10" spans="1:15" x14ac:dyDescent="0.3">
      <c r="A10" s="4"/>
      <c r="B10" s="2" t="s">
        <v>20</v>
      </c>
      <c r="E10" s="2">
        <v>2.7000000000000001E-3</v>
      </c>
      <c r="F10" s="2" t="s">
        <v>16</v>
      </c>
      <c r="K10" s="5">
        <f>M10*E10*I14</f>
        <v>0.20128770000000001</v>
      </c>
      <c r="L10" s="2" t="s">
        <v>17</v>
      </c>
      <c r="M10" s="2">
        <v>74.551000000000002</v>
      </c>
      <c r="N10" s="2" t="s">
        <v>18</v>
      </c>
      <c r="O10" s="2" t="s">
        <v>19</v>
      </c>
    </row>
    <row r="11" spans="1:15" x14ac:dyDescent="0.3">
      <c r="A11" s="4"/>
      <c r="B11" s="2" t="s">
        <v>21</v>
      </c>
      <c r="E11" s="2">
        <v>0.01</v>
      </c>
      <c r="F11" s="2" t="s">
        <v>16</v>
      </c>
      <c r="K11" s="5">
        <f>M11*E11*I14</f>
        <v>1.4196000000000002</v>
      </c>
      <c r="L11" s="2" t="s">
        <v>17</v>
      </c>
      <c r="M11" s="2">
        <v>141.96</v>
      </c>
      <c r="N11" s="2" t="s">
        <v>18</v>
      </c>
      <c r="O11" s="2" t="s">
        <v>19</v>
      </c>
    </row>
    <row r="12" spans="1:15" x14ac:dyDescent="0.3">
      <c r="A12" s="4"/>
      <c r="B12" s="2" t="s">
        <v>22</v>
      </c>
      <c r="E12" s="2">
        <v>1.8E-3</v>
      </c>
      <c r="F12" s="2" t="s">
        <v>16</v>
      </c>
      <c r="K12" s="5">
        <f>M12*E12*I14</f>
        <v>0.24495480000000003</v>
      </c>
      <c r="L12" s="2" t="s">
        <v>17</v>
      </c>
      <c r="M12" s="2">
        <v>136.08600000000001</v>
      </c>
      <c r="N12" s="2" t="s">
        <v>18</v>
      </c>
      <c r="O12" s="2" t="s">
        <v>19</v>
      </c>
    </row>
    <row r="13" spans="1:15" x14ac:dyDescent="0.3">
      <c r="A13" s="4"/>
      <c r="B13" s="6" t="s">
        <v>23</v>
      </c>
      <c r="K13" s="4"/>
      <c r="L13" s="4"/>
      <c r="M13" s="4"/>
    </row>
    <row r="14" spans="1:15" x14ac:dyDescent="0.3">
      <c r="A14" s="4"/>
      <c r="B14" s="2" t="s">
        <v>12</v>
      </c>
      <c r="I14" s="2">
        <v>1</v>
      </c>
      <c r="J14" s="2" t="s">
        <v>11</v>
      </c>
      <c r="K14" s="4"/>
      <c r="L14" s="4"/>
      <c r="M14" s="4"/>
    </row>
    <row r="15" spans="1:15" x14ac:dyDescent="0.3">
      <c r="A15" s="4"/>
      <c r="K15" s="4"/>
      <c r="L15" s="4"/>
      <c r="M15" s="4"/>
    </row>
    <row r="16" spans="1:15" x14ac:dyDescent="0.3">
      <c r="A16" s="4" t="s">
        <v>24</v>
      </c>
      <c r="K16" s="4"/>
      <c r="L16" s="4"/>
      <c r="M16" s="4"/>
    </row>
    <row r="17" spans="1:15" x14ac:dyDescent="0.3">
      <c r="A17" s="4"/>
      <c r="B17" s="2" t="s">
        <v>15</v>
      </c>
      <c r="E17" s="2">
        <f>10*0.137</f>
        <v>1.37</v>
      </c>
      <c r="F17" s="2" t="s">
        <v>16</v>
      </c>
      <c r="K17" s="5">
        <f>M17*E17*I22</f>
        <v>80.00800000000001</v>
      </c>
      <c r="L17" s="2" t="s">
        <v>17</v>
      </c>
      <c r="M17" s="2">
        <v>58.4</v>
      </c>
      <c r="N17" s="2" t="s">
        <v>18</v>
      </c>
      <c r="O17" s="2" t="s">
        <v>19</v>
      </c>
    </row>
    <row r="18" spans="1:15" x14ac:dyDescent="0.3">
      <c r="A18" s="4"/>
      <c r="B18" s="2" t="s">
        <v>20</v>
      </c>
      <c r="E18" s="2">
        <f>10*0.0027</f>
        <v>2.7000000000000003E-2</v>
      </c>
      <c r="F18" s="2" t="s">
        <v>16</v>
      </c>
      <c r="K18" s="5">
        <f>M18*E18*I22</f>
        <v>2.0128770000000005</v>
      </c>
      <c r="L18" s="2" t="s">
        <v>17</v>
      </c>
      <c r="M18" s="2">
        <v>74.551000000000002</v>
      </c>
      <c r="N18" s="2" t="s">
        <v>18</v>
      </c>
      <c r="O18" s="2" t="s">
        <v>19</v>
      </c>
    </row>
    <row r="19" spans="1:15" x14ac:dyDescent="0.3">
      <c r="A19" s="4"/>
      <c r="B19" s="2" t="s">
        <v>21</v>
      </c>
      <c r="E19" s="2">
        <f>10*0.01</f>
        <v>0.1</v>
      </c>
      <c r="F19" s="2" t="s">
        <v>16</v>
      </c>
      <c r="K19" s="5">
        <f>M19*E19*I22</f>
        <v>14.196000000000002</v>
      </c>
      <c r="L19" s="2" t="s">
        <v>17</v>
      </c>
      <c r="M19" s="2">
        <v>141.96</v>
      </c>
      <c r="N19" s="2" t="s">
        <v>18</v>
      </c>
      <c r="O19" s="2" t="s">
        <v>19</v>
      </c>
    </row>
    <row r="20" spans="1:15" x14ac:dyDescent="0.3">
      <c r="A20" s="4"/>
      <c r="B20" s="2" t="s">
        <v>22</v>
      </c>
      <c r="E20" s="2">
        <f>10*0.0018</f>
        <v>1.7999999999999999E-2</v>
      </c>
      <c r="F20" s="2" t="s">
        <v>16</v>
      </c>
      <c r="K20" s="5">
        <f>M20*E20*I22</f>
        <v>2.4495480000000001</v>
      </c>
      <c r="L20" s="2" t="s">
        <v>17</v>
      </c>
      <c r="M20" s="2">
        <v>136.08600000000001</v>
      </c>
      <c r="N20" s="2" t="s">
        <v>18</v>
      </c>
      <c r="O20" s="2" t="s">
        <v>19</v>
      </c>
    </row>
    <row r="21" spans="1:15" x14ac:dyDescent="0.3">
      <c r="A21" s="4"/>
      <c r="B21" s="6" t="s">
        <v>23</v>
      </c>
      <c r="K21" s="4"/>
      <c r="L21" s="4"/>
      <c r="M21" s="4"/>
    </row>
    <row r="22" spans="1:15" x14ac:dyDescent="0.3">
      <c r="A22" s="4"/>
      <c r="B22" s="2" t="s">
        <v>12</v>
      </c>
      <c r="I22" s="2">
        <v>1</v>
      </c>
      <c r="J22" s="2" t="s">
        <v>11</v>
      </c>
      <c r="K22" s="4"/>
      <c r="L22" s="4"/>
      <c r="M22" s="4"/>
    </row>
    <row r="23" spans="1:15" x14ac:dyDescent="0.3">
      <c r="A23" s="4"/>
      <c r="K23" s="4"/>
      <c r="L23" s="4"/>
      <c r="M23" s="4"/>
    </row>
    <row r="24" spans="1:15" x14ac:dyDescent="0.3">
      <c r="A24" s="7" t="s">
        <v>25</v>
      </c>
      <c r="D24" s="8" t="s">
        <v>26</v>
      </c>
    </row>
    <row r="25" spans="1:15" x14ac:dyDescent="0.3">
      <c r="B25" s="2" t="s">
        <v>15</v>
      </c>
      <c r="E25" s="2">
        <v>0.13700000000000001</v>
      </c>
      <c r="F25" s="2" t="s">
        <v>16</v>
      </c>
      <c r="K25" s="5">
        <f>M25*E25*I28</f>
        <v>8.0007999999999999</v>
      </c>
      <c r="L25" s="2" t="s">
        <v>17</v>
      </c>
      <c r="M25" s="2">
        <v>58.4</v>
      </c>
      <c r="N25" s="2" t="s">
        <v>18</v>
      </c>
      <c r="O25" s="2" t="s">
        <v>19</v>
      </c>
    </row>
    <row r="26" spans="1:15" x14ac:dyDescent="0.3">
      <c r="B26" s="2" t="s">
        <v>20</v>
      </c>
      <c r="E26" s="2">
        <v>2.7000000000000001E-3</v>
      </c>
      <c r="F26" s="2" t="s">
        <v>16</v>
      </c>
      <c r="K26" s="5">
        <f>M26*E26*I28</f>
        <v>0.20128770000000001</v>
      </c>
      <c r="L26" s="2" t="s">
        <v>17</v>
      </c>
      <c r="M26" s="2">
        <v>74.551000000000002</v>
      </c>
      <c r="N26" s="2" t="s">
        <v>18</v>
      </c>
      <c r="O26" s="2" t="s">
        <v>19</v>
      </c>
    </row>
    <row r="27" spans="1:15" x14ac:dyDescent="0.3">
      <c r="B27" s="6" t="s">
        <v>27</v>
      </c>
      <c r="E27" s="9">
        <v>0.05</v>
      </c>
      <c r="F27" s="2" t="s">
        <v>16</v>
      </c>
      <c r="K27" s="5">
        <f>I28*E27*M27</f>
        <v>6.0570000000000004</v>
      </c>
      <c r="L27" s="2" t="s">
        <v>17</v>
      </c>
      <c r="M27" s="2">
        <v>121.14</v>
      </c>
      <c r="N27" s="2" t="s">
        <v>18</v>
      </c>
    </row>
    <row r="28" spans="1:15" x14ac:dyDescent="0.3">
      <c r="B28" s="2" t="s">
        <v>12</v>
      </c>
      <c r="I28" s="2">
        <v>1</v>
      </c>
      <c r="J28" s="2" t="s">
        <v>11</v>
      </c>
    </row>
    <row r="29" spans="1:15" x14ac:dyDescent="0.3">
      <c r="B29" s="6" t="s">
        <v>28</v>
      </c>
    </row>
    <row r="30" spans="1:15" x14ac:dyDescent="0.3">
      <c r="A30" s="4"/>
      <c r="K30" s="4"/>
      <c r="L30" s="4"/>
      <c r="M30" s="4"/>
    </row>
    <row r="31" spans="1:15" x14ac:dyDescent="0.3">
      <c r="A31" s="4" t="s">
        <v>29</v>
      </c>
      <c r="K31" s="4"/>
      <c r="L31" s="4"/>
    </row>
    <row r="32" spans="1:15" x14ac:dyDescent="0.3">
      <c r="A32" s="4"/>
      <c r="B32" s="2" t="s">
        <v>10</v>
      </c>
      <c r="C32" s="2">
        <v>0.8</v>
      </c>
      <c r="D32" s="2" t="s">
        <v>30</v>
      </c>
      <c r="G32" s="2">
        <v>1</v>
      </c>
      <c r="I32" s="2">
        <f>C32*G32*I34</f>
        <v>0.8</v>
      </c>
      <c r="J32" s="2" t="s">
        <v>11</v>
      </c>
      <c r="K32" s="4"/>
      <c r="L32" s="4"/>
      <c r="M32" s="4"/>
    </row>
    <row r="33" spans="1:15" x14ac:dyDescent="0.3">
      <c r="A33" s="4"/>
      <c r="B33" s="2" t="s">
        <v>31</v>
      </c>
      <c r="C33" s="2">
        <v>0.2</v>
      </c>
      <c r="D33" s="2" t="s">
        <v>32</v>
      </c>
      <c r="G33" s="2">
        <v>1</v>
      </c>
      <c r="I33" s="2">
        <f>C33*G33*I34</f>
        <v>0.2</v>
      </c>
      <c r="J33" s="2" t="s">
        <v>11</v>
      </c>
      <c r="K33" s="4"/>
      <c r="L33" s="4"/>
      <c r="M33" s="4"/>
      <c r="O33" s="2" t="s">
        <v>33</v>
      </c>
    </row>
    <row r="34" spans="1:15" x14ac:dyDescent="0.3">
      <c r="A34" s="4"/>
      <c r="B34" s="2" t="s">
        <v>12</v>
      </c>
      <c r="I34" s="2">
        <v>1</v>
      </c>
      <c r="J34" s="2" t="s">
        <v>11</v>
      </c>
      <c r="K34" s="4"/>
      <c r="L34" s="4"/>
      <c r="M34" s="4"/>
    </row>
    <row r="35" spans="1:15" x14ac:dyDescent="0.3">
      <c r="A35" s="4"/>
      <c r="K35" s="4"/>
      <c r="L35" s="4"/>
      <c r="M35" s="4"/>
    </row>
    <row r="36" spans="1:15" x14ac:dyDescent="0.3">
      <c r="A36" s="4" t="s">
        <v>34</v>
      </c>
      <c r="K36" s="4"/>
      <c r="L36" s="4"/>
    </row>
    <row r="37" spans="1:15" x14ac:dyDescent="0.3">
      <c r="A37" s="4"/>
      <c r="B37" s="2" t="s">
        <v>10</v>
      </c>
      <c r="C37" s="2">
        <v>0.3</v>
      </c>
      <c r="D37" s="2" t="s">
        <v>35</v>
      </c>
      <c r="G37" s="2">
        <v>1</v>
      </c>
      <c r="I37" s="2">
        <f>C37*G37*I39</f>
        <v>0.3</v>
      </c>
      <c r="J37" s="2" t="s">
        <v>11</v>
      </c>
      <c r="K37" s="4"/>
      <c r="L37" s="4"/>
      <c r="M37" s="4"/>
    </row>
    <row r="38" spans="1:15" x14ac:dyDescent="0.3">
      <c r="A38" s="4"/>
      <c r="B38" s="2" t="s">
        <v>31</v>
      </c>
      <c r="C38" s="2">
        <v>0.7</v>
      </c>
      <c r="D38" s="2" t="s">
        <v>36</v>
      </c>
      <c r="G38" s="2">
        <v>1</v>
      </c>
      <c r="I38" s="2">
        <f>C38*G38*I39</f>
        <v>0.7</v>
      </c>
      <c r="J38" s="2" t="s">
        <v>11</v>
      </c>
      <c r="K38" s="4"/>
      <c r="L38" s="4"/>
      <c r="M38" s="4"/>
      <c r="O38" s="2" t="s">
        <v>33</v>
      </c>
    </row>
    <row r="39" spans="1:15" x14ac:dyDescent="0.3">
      <c r="A39" s="4"/>
      <c r="B39" s="2" t="s">
        <v>12</v>
      </c>
      <c r="I39" s="2">
        <v>1</v>
      </c>
      <c r="J39" s="2" t="s">
        <v>11</v>
      </c>
      <c r="K39" s="4"/>
      <c r="L39" s="4"/>
      <c r="M39" s="4"/>
    </row>
    <row r="40" spans="1:15" x14ac:dyDescent="0.3">
      <c r="A40" s="4"/>
      <c r="K40" s="4"/>
      <c r="L40" s="4"/>
      <c r="M40" s="4"/>
    </row>
    <row r="41" spans="1:15" x14ac:dyDescent="0.3">
      <c r="A41" s="4" t="s">
        <v>37</v>
      </c>
      <c r="I41" s="4"/>
      <c r="K41" s="6"/>
    </row>
    <row r="42" spans="1:15" x14ac:dyDescent="0.3">
      <c r="A42" s="3"/>
      <c r="B42" s="2" t="s">
        <v>38</v>
      </c>
      <c r="I42" s="10">
        <f>I44-I43</f>
        <v>0.45833333333333331</v>
      </c>
      <c r="J42" s="2" t="s">
        <v>11</v>
      </c>
    </row>
    <row r="43" spans="1:15" x14ac:dyDescent="0.3">
      <c r="A43" s="3"/>
      <c r="B43" s="2" t="s">
        <v>39</v>
      </c>
      <c r="E43" s="2">
        <v>1</v>
      </c>
      <c r="F43" s="2" t="s">
        <v>16</v>
      </c>
      <c r="G43" s="2">
        <v>12</v>
      </c>
      <c r="H43" s="2" t="s">
        <v>16</v>
      </c>
      <c r="I43" s="10">
        <f>E43/G43*I44</f>
        <v>4.1666666666666664E-2</v>
      </c>
      <c r="J43" s="2" t="s">
        <v>11</v>
      </c>
      <c r="K43" s="6"/>
      <c r="M43" s="2">
        <v>36.46</v>
      </c>
      <c r="N43" s="2" t="s">
        <v>18</v>
      </c>
      <c r="O43" s="2" t="s">
        <v>40</v>
      </c>
    </row>
    <row r="44" spans="1:15" x14ac:dyDescent="0.3">
      <c r="A44" s="3"/>
      <c r="I44" s="2">
        <v>0.5</v>
      </c>
      <c r="J44" s="2" t="s">
        <v>11</v>
      </c>
      <c r="K44" s="6"/>
    </row>
    <row r="45" spans="1:15" x14ac:dyDescent="0.3">
      <c r="A45" s="4" t="s">
        <v>41</v>
      </c>
      <c r="I45" s="4"/>
      <c r="K45" s="6"/>
    </row>
    <row r="46" spans="1:15" x14ac:dyDescent="0.3">
      <c r="A46" s="3"/>
      <c r="B46" s="2" t="s">
        <v>42</v>
      </c>
      <c r="I46" s="2">
        <f>I49</f>
        <v>0</v>
      </c>
      <c r="J46" s="2" t="s">
        <v>11</v>
      </c>
    </row>
    <row r="47" spans="1:15" x14ac:dyDescent="0.3">
      <c r="A47" s="3"/>
      <c r="B47" s="6" t="s">
        <v>43</v>
      </c>
    </row>
    <row r="48" spans="1:15" x14ac:dyDescent="0.3">
      <c r="A48" s="3"/>
      <c r="B48" s="2" t="s">
        <v>44</v>
      </c>
      <c r="E48" s="2">
        <v>1</v>
      </c>
      <c r="F48" s="2" t="s">
        <v>16</v>
      </c>
      <c r="K48" s="6">
        <f>I49*E48*M48</f>
        <v>0</v>
      </c>
      <c r="L48" s="2" t="s">
        <v>17</v>
      </c>
      <c r="M48" s="2">
        <v>40</v>
      </c>
      <c r="N48" s="2" t="s">
        <v>18</v>
      </c>
      <c r="O48" s="2" t="s">
        <v>40</v>
      </c>
    </row>
    <row r="49" spans="1:13" x14ac:dyDescent="0.3">
      <c r="A49" s="1"/>
      <c r="B49" s="1"/>
      <c r="C49" s="1"/>
      <c r="D49" s="1"/>
      <c r="E49" s="1"/>
      <c r="F49" s="1"/>
      <c r="G49" s="1"/>
      <c r="H49" s="1"/>
      <c r="I49" s="1"/>
      <c r="J49" s="1"/>
      <c r="K49" s="1"/>
      <c r="L49" s="1"/>
      <c r="M49" s="1"/>
    </row>
    <row r="50" spans="1:13" x14ac:dyDescent="0.3">
      <c r="A50" s="4" t="s">
        <v>45</v>
      </c>
    </row>
    <row r="51" spans="1:13" x14ac:dyDescent="0.3">
      <c r="A51" s="4"/>
      <c r="B51" s="2" t="s">
        <v>46</v>
      </c>
    </row>
    <row r="52" spans="1:13" x14ac:dyDescent="0.3">
      <c r="B52" s="2" t="s">
        <v>47</v>
      </c>
      <c r="I52" s="2">
        <v>0.5</v>
      </c>
      <c r="J52" s="2" t="s">
        <v>11</v>
      </c>
    </row>
    <row r="53" spans="1:13" x14ac:dyDescent="0.3">
      <c r="B53" s="2" t="s">
        <v>48</v>
      </c>
      <c r="C53" s="2">
        <v>10</v>
      </c>
      <c r="I53" s="2">
        <f>I52*C53/100</f>
        <v>0.05</v>
      </c>
      <c r="J53" s="2" t="s">
        <v>11</v>
      </c>
    </row>
    <row r="54" spans="1:13" x14ac:dyDescent="0.3">
      <c r="B54" s="2" t="s">
        <v>49</v>
      </c>
      <c r="E54" s="2">
        <v>2E-3</v>
      </c>
      <c r="F54" s="2" t="s">
        <v>16</v>
      </c>
      <c r="G54" s="2">
        <v>0.2</v>
      </c>
      <c r="H54" s="2" t="s">
        <v>16</v>
      </c>
      <c r="I54" s="2">
        <f>$I$52*E54/G54</f>
        <v>5.0000000000000001E-3</v>
      </c>
      <c r="J54" s="2" t="s">
        <v>11</v>
      </c>
    </row>
    <row r="55" spans="1:13" x14ac:dyDescent="0.3">
      <c r="B55" s="2" t="s">
        <v>50</v>
      </c>
      <c r="E55" s="2">
        <f>0.05/1000</f>
        <v>5.0000000000000002E-5</v>
      </c>
      <c r="F55" s="2" t="s">
        <v>16</v>
      </c>
      <c r="G55" s="2">
        <v>0.05</v>
      </c>
      <c r="H55" s="2" t="s">
        <v>16</v>
      </c>
      <c r="I55" s="2">
        <f t="shared" ref="I55:I57" si="0">$I$52*E55/G55</f>
        <v>5.0000000000000001E-4</v>
      </c>
      <c r="J55" s="2" t="s">
        <v>11</v>
      </c>
    </row>
    <row r="56" spans="1:13" x14ac:dyDescent="0.3">
      <c r="B56" s="2" t="s">
        <v>51</v>
      </c>
      <c r="E56" s="2">
        <v>0.01</v>
      </c>
      <c r="F56" s="2" t="s">
        <v>16</v>
      </c>
      <c r="G56" s="2">
        <v>1</v>
      </c>
      <c r="H56" s="2" t="s">
        <v>16</v>
      </c>
      <c r="I56" s="2">
        <f t="shared" si="0"/>
        <v>5.0000000000000001E-3</v>
      </c>
      <c r="J56" s="2" t="s">
        <v>11</v>
      </c>
    </row>
    <row r="57" spans="1:13" x14ac:dyDescent="0.3">
      <c r="B57" s="2" t="s">
        <v>52</v>
      </c>
      <c r="E57" s="2">
        <v>1</v>
      </c>
      <c r="F57" s="2" t="s">
        <v>53</v>
      </c>
      <c r="G57" s="2">
        <v>100</v>
      </c>
      <c r="H57" s="2" t="s">
        <v>53</v>
      </c>
      <c r="I57" s="2">
        <f t="shared" si="0"/>
        <v>5.0000000000000001E-3</v>
      </c>
      <c r="J57" s="2" t="s">
        <v>11</v>
      </c>
    </row>
    <row r="58" spans="1:13" x14ac:dyDescent="0.3">
      <c r="B58" s="2" t="s">
        <v>54</v>
      </c>
    </row>
    <row r="59" spans="1:13" x14ac:dyDescent="0.3">
      <c r="B59" s="2" t="s">
        <v>55</v>
      </c>
    </row>
    <row r="61" spans="1:13" x14ac:dyDescent="0.3">
      <c r="A61" s="4" t="s">
        <v>56</v>
      </c>
    </row>
    <row r="62" spans="1:13" x14ac:dyDescent="0.3">
      <c r="B62" s="2" t="s">
        <v>47</v>
      </c>
      <c r="I62" s="2">
        <v>0.5</v>
      </c>
      <c r="J62" s="2" t="s">
        <v>57</v>
      </c>
    </row>
    <row r="63" spans="1:13" x14ac:dyDescent="0.3">
      <c r="B63" s="2" t="s">
        <v>48</v>
      </c>
      <c r="C63" s="2">
        <v>5</v>
      </c>
      <c r="I63" s="2">
        <f>I62*C63/100</f>
        <v>2.5000000000000001E-2</v>
      </c>
      <c r="J63" s="2" t="s">
        <v>57</v>
      </c>
    </row>
    <row r="64" spans="1:13" x14ac:dyDescent="0.3">
      <c r="B64" s="2" t="s">
        <v>49</v>
      </c>
      <c r="E64" s="2">
        <v>2E-3</v>
      </c>
      <c r="F64" s="2" t="s">
        <v>16</v>
      </c>
      <c r="G64" s="2">
        <v>0.2</v>
      </c>
      <c r="H64" s="2" t="s">
        <v>16</v>
      </c>
      <c r="I64" s="2">
        <f>$I$62*E64/G64</f>
        <v>5.0000000000000001E-3</v>
      </c>
      <c r="J64" s="2" t="s">
        <v>57</v>
      </c>
    </row>
    <row r="65" spans="1:10" x14ac:dyDescent="0.3">
      <c r="B65" s="2" t="s">
        <v>50</v>
      </c>
      <c r="E65" s="2">
        <f>0.05/1000</f>
        <v>5.0000000000000002E-5</v>
      </c>
      <c r="F65" s="2" t="s">
        <v>16</v>
      </c>
      <c r="G65" s="2">
        <v>0.05</v>
      </c>
      <c r="H65" s="2" t="s">
        <v>16</v>
      </c>
      <c r="I65" s="2">
        <f t="shared" ref="I65:I67" si="1">$I$62*E65/G65</f>
        <v>5.0000000000000001E-4</v>
      </c>
      <c r="J65" s="2" t="s">
        <v>57</v>
      </c>
    </row>
    <row r="66" spans="1:10" x14ac:dyDescent="0.3">
      <c r="B66" s="2" t="s">
        <v>51</v>
      </c>
      <c r="E66" s="2">
        <v>0.01</v>
      </c>
      <c r="F66" s="2" t="s">
        <v>16</v>
      </c>
      <c r="G66" s="2">
        <v>1</v>
      </c>
      <c r="H66" s="2" t="s">
        <v>16</v>
      </c>
      <c r="I66" s="2">
        <f t="shared" si="1"/>
        <v>5.0000000000000001E-3</v>
      </c>
      <c r="J66" s="2" t="s">
        <v>57</v>
      </c>
    </row>
    <row r="67" spans="1:10" x14ac:dyDescent="0.3">
      <c r="B67" s="2" t="s">
        <v>52</v>
      </c>
      <c r="E67" s="2">
        <v>1</v>
      </c>
      <c r="F67" s="2" t="s">
        <v>53</v>
      </c>
      <c r="G67" s="2">
        <v>100</v>
      </c>
      <c r="H67" s="2" t="s">
        <v>53</v>
      </c>
      <c r="I67" s="2">
        <f t="shared" si="1"/>
        <v>5.0000000000000001E-3</v>
      </c>
      <c r="J67" s="2" t="s">
        <v>57</v>
      </c>
    </row>
    <row r="69" spans="1:10" x14ac:dyDescent="0.3">
      <c r="A69" s="4" t="s">
        <v>58</v>
      </c>
    </row>
    <row r="70" spans="1:10" x14ac:dyDescent="0.3">
      <c r="B70" s="2" t="s">
        <v>47</v>
      </c>
      <c r="I70" s="2">
        <v>0.5</v>
      </c>
      <c r="J70" s="2" t="s">
        <v>57</v>
      </c>
    </row>
    <row r="71" spans="1:10" x14ac:dyDescent="0.3">
      <c r="B71" s="2" t="s">
        <v>48</v>
      </c>
      <c r="C71" s="2">
        <v>0</v>
      </c>
      <c r="I71" s="2">
        <f>I70*C71/100</f>
        <v>0</v>
      </c>
      <c r="J71" s="2" t="s">
        <v>57</v>
      </c>
    </row>
    <row r="72" spans="1:10" x14ac:dyDescent="0.3">
      <c r="B72" s="2" t="s">
        <v>49</v>
      </c>
      <c r="E72" s="2">
        <v>2E-3</v>
      </c>
      <c r="F72" s="2" t="s">
        <v>16</v>
      </c>
      <c r="G72" s="2">
        <v>0.2</v>
      </c>
      <c r="H72" s="2" t="s">
        <v>16</v>
      </c>
      <c r="I72" s="2">
        <f>$I$70*E72/G72</f>
        <v>5.0000000000000001E-3</v>
      </c>
      <c r="J72" s="2" t="s">
        <v>57</v>
      </c>
    </row>
    <row r="73" spans="1:10" x14ac:dyDescent="0.3">
      <c r="B73" s="2" t="s">
        <v>50</v>
      </c>
      <c r="E73" s="2">
        <f>0.05/1000</f>
        <v>5.0000000000000002E-5</v>
      </c>
      <c r="F73" s="2" t="s">
        <v>16</v>
      </c>
      <c r="G73" s="2">
        <v>0.05</v>
      </c>
      <c r="H73" s="2" t="s">
        <v>16</v>
      </c>
      <c r="I73" s="2">
        <f t="shared" ref="I73:I75" si="2">$I$70*E73/G73</f>
        <v>5.0000000000000001E-4</v>
      </c>
      <c r="J73" s="2" t="s">
        <v>57</v>
      </c>
    </row>
    <row r="74" spans="1:10" x14ac:dyDescent="0.3">
      <c r="B74" s="2" t="s">
        <v>51</v>
      </c>
      <c r="E74" s="2">
        <v>0.01</v>
      </c>
      <c r="F74" s="2" t="s">
        <v>16</v>
      </c>
      <c r="G74" s="2">
        <v>1</v>
      </c>
      <c r="H74" s="2" t="s">
        <v>16</v>
      </c>
      <c r="I74" s="2">
        <f t="shared" si="2"/>
        <v>5.0000000000000001E-3</v>
      </c>
      <c r="J74" s="2" t="s">
        <v>57</v>
      </c>
    </row>
    <row r="75" spans="1:10" x14ac:dyDescent="0.3">
      <c r="B75" s="2" t="s">
        <v>52</v>
      </c>
      <c r="E75" s="2">
        <v>1</v>
      </c>
      <c r="F75" s="2" t="s">
        <v>53</v>
      </c>
      <c r="G75" s="2">
        <v>100</v>
      </c>
      <c r="H75" s="2" t="s">
        <v>53</v>
      </c>
      <c r="I75" s="2">
        <f t="shared" si="2"/>
        <v>5.0000000000000001E-3</v>
      </c>
      <c r="J75" s="2" t="s">
        <v>57</v>
      </c>
    </row>
    <row r="77" spans="1:10" x14ac:dyDescent="0.3">
      <c r="A77" s="4" t="s">
        <v>59</v>
      </c>
    </row>
    <row r="78" spans="1:10" x14ac:dyDescent="0.3">
      <c r="B78" s="2" t="s">
        <v>60</v>
      </c>
      <c r="I78" s="2">
        <v>0.5</v>
      </c>
      <c r="J78" s="2" t="s">
        <v>11</v>
      </c>
    </row>
    <row r="79" spans="1:10" x14ac:dyDescent="0.3">
      <c r="B79" s="2" t="s">
        <v>61</v>
      </c>
      <c r="C79" s="2">
        <v>10</v>
      </c>
      <c r="I79" s="2">
        <f>I78*C79/100</f>
        <v>0.05</v>
      </c>
      <c r="J79" s="2" t="s">
        <v>11</v>
      </c>
    </row>
    <row r="80" spans="1:10" x14ac:dyDescent="0.3">
      <c r="B80" s="2" t="s">
        <v>49</v>
      </c>
      <c r="E80" s="2">
        <v>2E-3</v>
      </c>
      <c r="F80" s="2" t="s">
        <v>16</v>
      </c>
      <c r="G80" s="2">
        <v>0.2</v>
      </c>
      <c r="H80" s="2" t="s">
        <v>16</v>
      </c>
      <c r="I80" s="2">
        <f>$I$78*E80/G80</f>
        <v>5.0000000000000001E-3</v>
      </c>
      <c r="J80" s="2" t="s">
        <v>11</v>
      </c>
    </row>
    <row r="81" spans="1:12" x14ac:dyDescent="0.3">
      <c r="B81" s="2" t="s">
        <v>50</v>
      </c>
      <c r="E81" s="2">
        <f>0.05/1000</f>
        <v>5.0000000000000002E-5</v>
      </c>
      <c r="F81" s="2" t="s">
        <v>16</v>
      </c>
      <c r="G81" s="2">
        <v>0.05</v>
      </c>
      <c r="H81" s="2" t="s">
        <v>16</v>
      </c>
      <c r="I81" s="2">
        <f t="shared" ref="I81:I83" si="3">$I$78*E81/G81</f>
        <v>5.0000000000000001E-4</v>
      </c>
      <c r="J81" s="2" t="s">
        <v>11</v>
      </c>
    </row>
    <row r="82" spans="1:12" x14ac:dyDescent="0.3">
      <c r="B82" s="2" t="s">
        <v>51</v>
      </c>
      <c r="E82" s="2">
        <v>0.01</v>
      </c>
      <c r="F82" s="2" t="s">
        <v>16</v>
      </c>
      <c r="G82" s="2">
        <v>1</v>
      </c>
      <c r="H82" s="2" t="s">
        <v>16</v>
      </c>
      <c r="I82" s="2">
        <f t="shared" si="3"/>
        <v>5.0000000000000001E-3</v>
      </c>
      <c r="J82" s="2" t="s">
        <v>11</v>
      </c>
    </row>
    <row r="83" spans="1:12" x14ac:dyDescent="0.3">
      <c r="B83" s="2" t="s">
        <v>52</v>
      </c>
      <c r="E83" s="2">
        <v>1</v>
      </c>
      <c r="F83" s="2" t="s">
        <v>53</v>
      </c>
      <c r="G83" s="2">
        <v>100</v>
      </c>
      <c r="H83" s="2" t="s">
        <v>53</v>
      </c>
      <c r="I83" s="2">
        <f t="shared" si="3"/>
        <v>5.0000000000000001E-3</v>
      </c>
      <c r="J83" s="2" t="s">
        <v>11</v>
      </c>
    </row>
    <row r="85" spans="1:12" x14ac:dyDescent="0.3">
      <c r="A85" s="4" t="s">
        <v>62</v>
      </c>
    </row>
    <row r="86" spans="1:12" x14ac:dyDescent="0.3">
      <c r="B86" s="4" t="s">
        <v>63</v>
      </c>
    </row>
    <row r="87" spans="1:12" x14ac:dyDescent="0.3">
      <c r="B87" s="2" t="s">
        <v>64</v>
      </c>
      <c r="I87" s="2">
        <v>0.5</v>
      </c>
      <c r="J87" s="2" t="s">
        <v>11</v>
      </c>
    </row>
    <row r="88" spans="1:12" x14ac:dyDescent="0.3">
      <c r="B88" s="2" t="s">
        <v>61</v>
      </c>
      <c r="C88" s="2">
        <v>20</v>
      </c>
      <c r="I88" s="2">
        <v>0.1</v>
      </c>
      <c r="J88" s="2" t="s">
        <v>11</v>
      </c>
    </row>
    <row r="89" spans="1:12" x14ac:dyDescent="0.3">
      <c r="B89" s="2" t="s">
        <v>49</v>
      </c>
      <c r="E89" s="2">
        <v>4.0000000000000001E-3</v>
      </c>
      <c r="F89" s="2" t="s">
        <v>16</v>
      </c>
      <c r="G89" s="2">
        <v>0.2</v>
      </c>
      <c r="H89" s="2" t="s">
        <v>16</v>
      </c>
      <c r="I89" s="2">
        <f>$I$87*E89/G89</f>
        <v>0.01</v>
      </c>
      <c r="J89" s="2" t="s">
        <v>11</v>
      </c>
    </row>
    <row r="90" spans="1:12" x14ac:dyDescent="0.3">
      <c r="B90" s="2" t="s">
        <v>50</v>
      </c>
      <c r="E90" s="2">
        <f>0.05/1000</f>
        <v>5.0000000000000002E-5</v>
      </c>
      <c r="F90" s="2" t="s">
        <v>16</v>
      </c>
      <c r="G90" s="2">
        <v>0.05</v>
      </c>
      <c r="H90" s="2" t="s">
        <v>16</v>
      </c>
      <c r="I90" s="2">
        <f t="shared" ref="I90:I94" si="4">$I$87*E90/G90</f>
        <v>5.0000000000000001E-4</v>
      </c>
      <c r="J90" s="2" t="s">
        <v>11</v>
      </c>
    </row>
    <row r="91" spans="1:12" x14ac:dyDescent="0.3">
      <c r="B91" s="2" t="s">
        <v>52</v>
      </c>
      <c r="E91" s="2">
        <v>1</v>
      </c>
      <c r="F91" s="2" t="s">
        <v>53</v>
      </c>
      <c r="G91" s="2">
        <v>100</v>
      </c>
      <c r="H91" s="2" t="s">
        <v>53</v>
      </c>
      <c r="I91" s="2">
        <f t="shared" si="4"/>
        <v>5.0000000000000001E-3</v>
      </c>
      <c r="J91" s="2" t="s">
        <v>11</v>
      </c>
      <c r="L91" s="11" t="s">
        <v>65</v>
      </c>
    </row>
    <row r="92" spans="1:12" x14ac:dyDescent="0.3">
      <c r="B92" s="2" t="s">
        <v>66</v>
      </c>
      <c r="E92" s="2">
        <v>1E-3</v>
      </c>
      <c r="F92" s="2" t="s">
        <v>16</v>
      </c>
      <c r="G92" s="2">
        <v>0.1</v>
      </c>
      <c r="H92" s="2" t="s">
        <v>16</v>
      </c>
      <c r="I92" s="2">
        <f t="shared" si="4"/>
        <v>5.0000000000000001E-3</v>
      </c>
      <c r="J92" s="2" t="s">
        <v>11</v>
      </c>
      <c r="L92" s="11"/>
    </row>
    <row r="93" spans="1:12" x14ac:dyDescent="0.3">
      <c r="B93" s="2" t="s">
        <v>67</v>
      </c>
      <c r="E93" s="2">
        <v>1</v>
      </c>
      <c r="F93" s="2" t="s">
        <v>53</v>
      </c>
      <c r="G93" s="2">
        <v>50</v>
      </c>
      <c r="H93" s="2" t="s">
        <v>53</v>
      </c>
      <c r="I93" s="2">
        <f t="shared" si="4"/>
        <v>0.01</v>
      </c>
      <c r="J93" s="2" t="s">
        <v>11</v>
      </c>
      <c r="L93" s="11"/>
    </row>
    <row r="94" spans="1:12" x14ac:dyDescent="0.3">
      <c r="B94" s="2" t="s">
        <v>68</v>
      </c>
      <c r="E94" s="2">
        <v>1</v>
      </c>
      <c r="F94" s="2" t="s">
        <v>53</v>
      </c>
      <c r="G94" s="2">
        <v>50</v>
      </c>
      <c r="H94" s="2" t="s">
        <v>53</v>
      </c>
      <c r="I94" s="2">
        <f t="shared" si="4"/>
        <v>0.01</v>
      </c>
      <c r="J94" s="2" t="s">
        <v>11</v>
      </c>
      <c r="L94" s="11"/>
    </row>
    <row r="96" spans="1:12" x14ac:dyDescent="0.3">
      <c r="A96" s="4" t="s">
        <v>69</v>
      </c>
    </row>
    <row r="97" spans="1:12" x14ac:dyDescent="0.3">
      <c r="B97" s="2" t="s">
        <v>70</v>
      </c>
      <c r="I97" s="2">
        <v>0.05</v>
      </c>
      <c r="J97" s="2" t="s">
        <v>11</v>
      </c>
    </row>
    <row r="98" spans="1:12" x14ac:dyDescent="0.3">
      <c r="B98" s="2" t="s">
        <v>50</v>
      </c>
      <c r="E98" s="2">
        <v>0.05</v>
      </c>
      <c r="F98" s="2" t="s">
        <v>16</v>
      </c>
      <c r="G98" s="2">
        <v>14.3</v>
      </c>
      <c r="H98" s="2" t="s">
        <v>16</v>
      </c>
      <c r="I98" s="2">
        <f>I97*E98/G98</f>
        <v>1.7482517482517485E-4</v>
      </c>
      <c r="J98" s="2" t="s">
        <v>11</v>
      </c>
    </row>
    <row r="99" spans="1:12" x14ac:dyDescent="0.3">
      <c r="B99" s="2" t="s">
        <v>71</v>
      </c>
    </row>
    <row r="100" spans="1:12" x14ac:dyDescent="0.3">
      <c r="B100" s="2" t="s">
        <v>72</v>
      </c>
    </row>
    <row r="102" spans="1:12" x14ac:dyDescent="0.3">
      <c r="A102" s="4" t="s">
        <v>73</v>
      </c>
      <c r="I102" s="2">
        <v>50</v>
      </c>
      <c r="J102" s="2" t="s">
        <v>74</v>
      </c>
    </row>
    <row r="103" spans="1:12" x14ac:dyDescent="0.3">
      <c r="B103" s="2" t="s">
        <v>75</v>
      </c>
      <c r="C103" s="2">
        <v>40</v>
      </c>
      <c r="I103" s="2">
        <f>$I$102*(C103/100)</f>
        <v>20</v>
      </c>
      <c r="J103" s="2" t="s">
        <v>57</v>
      </c>
    </row>
    <row r="104" spans="1:12" x14ac:dyDescent="0.3">
      <c r="B104" s="2" t="s">
        <v>76</v>
      </c>
      <c r="C104" s="2">
        <v>40</v>
      </c>
      <c r="I104" s="2">
        <f t="shared" ref="I104:I105" si="5">$I$102*(C104/100)</f>
        <v>20</v>
      </c>
      <c r="J104" s="2" t="s">
        <v>57</v>
      </c>
    </row>
    <row r="105" spans="1:12" x14ac:dyDescent="0.3">
      <c r="B105" s="2" t="s">
        <v>77</v>
      </c>
      <c r="C105" s="2">
        <v>20</v>
      </c>
      <c r="I105" s="2">
        <f t="shared" si="5"/>
        <v>10</v>
      </c>
      <c r="J105" s="2" t="s">
        <v>57</v>
      </c>
    </row>
    <row r="106" spans="1:12" x14ac:dyDescent="0.3">
      <c r="B106" s="2" t="s">
        <v>78</v>
      </c>
    </row>
    <row r="107" spans="1:12" x14ac:dyDescent="0.3">
      <c r="B107" s="2" t="s">
        <v>79</v>
      </c>
    </row>
    <row r="109" spans="1:12" x14ac:dyDescent="0.3">
      <c r="A109" s="4" t="s">
        <v>80</v>
      </c>
    </row>
    <row r="110" spans="1:12" x14ac:dyDescent="0.3">
      <c r="B110" s="2" t="s">
        <v>81</v>
      </c>
      <c r="E110" s="2">
        <v>100</v>
      </c>
      <c r="F110" s="2" t="s">
        <v>82</v>
      </c>
      <c r="K110" s="2">
        <f>I111*E110</f>
        <v>5</v>
      </c>
      <c r="L110" s="2" t="s">
        <v>17</v>
      </c>
    </row>
    <row r="111" spans="1:12" x14ac:dyDescent="0.3">
      <c r="B111" s="2" t="s">
        <v>83</v>
      </c>
      <c r="I111" s="2">
        <v>0.05</v>
      </c>
      <c r="J111" s="2" t="s">
        <v>11</v>
      </c>
    </row>
    <row r="112" spans="1:12" x14ac:dyDescent="0.3">
      <c r="B112" s="2" t="s">
        <v>84</v>
      </c>
    </row>
    <row r="113" spans="1:12" x14ac:dyDescent="0.3">
      <c r="B113" s="2" t="s">
        <v>85</v>
      </c>
    </row>
    <row r="114" spans="1:12" x14ac:dyDescent="0.3">
      <c r="B114" s="2" t="s">
        <v>86</v>
      </c>
    </row>
    <row r="116" spans="1:12" x14ac:dyDescent="0.3">
      <c r="A116" s="4" t="s">
        <v>87</v>
      </c>
    </row>
    <row r="117" spans="1:12" x14ac:dyDescent="0.3">
      <c r="A117" s="4"/>
      <c r="B117" s="2" t="s">
        <v>70</v>
      </c>
      <c r="K117" s="2">
        <v>1</v>
      </c>
      <c r="L117" s="2" t="s">
        <v>11</v>
      </c>
    </row>
    <row r="118" spans="1:12" x14ac:dyDescent="0.3">
      <c r="B118" s="2" t="s">
        <v>88</v>
      </c>
      <c r="K118" s="2">
        <v>10</v>
      </c>
      <c r="L118" s="2" t="s">
        <v>82</v>
      </c>
    </row>
    <row r="119" spans="1:12" x14ac:dyDescent="0.3">
      <c r="B119" s="2" t="s">
        <v>89</v>
      </c>
      <c r="K119" s="2">
        <v>5</v>
      </c>
      <c r="L119" s="2" t="s">
        <v>82</v>
      </c>
    </row>
    <row r="120" spans="1:12" x14ac:dyDescent="0.3">
      <c r="B120" s="2" t="s">
        <v>15</v>
      </c>
      <c r="K120" s="2">
        <v>10</v>
      </c>
      <c r="L120" s="2" t="s">
        <v>82</v>
      </c>
    </row>
    <row r="121" spans="1:12" x14ac:dyDescent="0.3">
      <c r="B121" s="2" t="s">
        <v>90</v>
      </c>
      <c r="D121" s="2" t="s">
        <v>91</v>
      </c>
      <c r="K121" s="2">
        <v>50</v>
      </c>
      <c r="L121" s="2" t="s">
        <v>92</v>
      </c>
    </row>
    <row r="123" spans="1:12" x14ac:dyDescent="0.3">
      <c r="A123" s="4" t="s">
        <v>93</v>
      </c>
    </row>
    <row r="124" spans="1:12" x14ac:dyDescent="0.3">
      <c r="A124" s="4"/>
      <c r="B124" s="2" t="s">
        <v>70</v>
      </c>
      <c r="K124" s="2">
        <v>1</v>
      </c>
      <c r="L124" s="2" t="s">
        <v>11</v>
      </c>
    </row>
    <row r="125" spans="1:12" x14ac:dyDescent="0.3">
      <c r="B125" s="2" t="s">
        <v>88</v>
      </c>
      <c r="K125" s="2">
        <v>10</v>
      </c>
      <c r="L125" s="2" t="s">
        <v>82</v>
      </c>
    </row>
    <row r="126" spans="1:12" x14ac:dyDescent="0.3">
      <c r="B126" s="2" t="s">
        <v>89</v>
      </c>
      <c r="K126" s="2">
        <v>5</v>
      </c>
      <c r="L126" s="2" t="s">
        <v>82</v>
      </c>
    </row>
    <row r="127" spans="1:12" x14ac:dyDescent="0.3">
      <c r="B127" s="2" t="s">
        <v>15</v>
      </c>
      <c r="K127" s="2">
        <v>10</v>
      </c>
      <c r="L127" s="2" t="s">
        <v>82</v>
      </c>
    </row>
    <row r="128" spans="1:12" x14ac:dyDescent="0.3">
      <c r="B128" s="2" t="s">
        <v>94</v>
      </c>
      <c r="K128" s="2">
        <v>15</v>
      </c>
      <c r="L128" s="2" t="s">
        <v>82</v>
      </c>
    </row>
    <row r="129" spans="1:12" x14ac:dyDescent="0.3">
      <c r="B129" s="2" t="s">
        <v>90</v>
      </c>
      <c r="D129" s="2" t="s">
        <v>91</v>
      </c>
      <c r="K129" s="2">
        <v>50</v>
      </c>
      <c r="L129" s="2" t="s">
        <v>92</v>
      </c>
    </row>
    <row r="131" spans="1:12" x14ac:dyDescent="0.3">
      <c r="A131" s="4" t="s">
        <v>95</v>
      </c>
    </row>
    <row r="132" spans="1:12" x14ac:dyDescent="0.3">
      <c r="A132" s="4"/>
      <c r="B132" s="2" t="s">
        <v>70</v>
      </c>
      <c r="K132" s="2">
        <v>1</v>
      </c>
      <c r="L132" s="2" t="s">
        <v>11</v>
      </c>
    </row>
    <row r="133" spans="1:12" x14ac:dyDescent="0.3">
      <c r="B133" s="2" t="s">
        <v>88</v>
      </c>
      <c r="K133" s="2">
        <v>10</v>
      </c>
      <c r="L133" s="2" t="s">
        <v>82</v>
      </c>
    </row>
    <row r="134" spans="1:12" x14ac:dyDescent="0.3">
      <c r="B134" s="2" t="s">
        <v>89</v>
      </c>
      <c r="K134" s="2">
        <v>5</v>
      </c>
      <c r="L134" s="2" t="s">
        <v>82</v>
      </c>
    </row>
    <row r="135" spans="1:12" x14ac:dyDescent="0.3">
      <c r="B135" s="2" t="s">
        <v>15</v>
      </c>
      <c r="K135" s="2">
        <v>5</v>
      </c>
      <c r="L135" s="2" t="s">
        <v>82</v>
      </c>
    </row>
    <row r="136" spans="1:12" x14ac:dyDescent="0.3">
      <c r="B136" s="2" t="s">
        <v>96</v>
      </c>
      <c r="D136" s="2" t="s">
        <v>91</v>
      </c>
      <c r="K136" s="2">
        <v>50</v>
      </c>
      <c r="L136" s="2" t="s">
        <v>92</v>
      </c>
    </row>
    <row r="138" spans="1:12" x14ac:dyDescent="0.3">
      <c r="A138" s="4" t="s">
        <v>97</v>
      </c>
    </row>
    <row r="139" spans="1:12" x14ac:dyDescent="0.3">
      <c r="A139" s="4"/>
      <c r="B139" s="2" t="s">
        <v>70</v>
      </c>
      <c r="K139" s="2">
        <v>1</v>
      </c>
      <c r="L139" s="2" t="s">
        <v>11</v>
      </c>
    </row>
    <row r="140" spans="1:12" x14ac:dyDescent="0.3">
      <c r="B140" s="2" t="s">
        <v>88</v>
      </c>
      <c r="K140" s="2">
        <v>10</v>
      </c>
      <c r="L140" s="2" t="s">
        <v>82</v>
      </c>
    </row>
    <row r="141" spans="1:12" x14ac:dyDescent="0.3">
      <c r="B141" s="2" t="s">
        <v>89</v>
      </c>
      <c r="K141" s="2">
        <v>5</v>
      </c>
      <c r="L141" s="2" t="s">
        <v>82</v>
      </c>
    </row>
    <row r="142" spans="1:12" x14ac:dyDescent="0.3">
      <c r="B142" s="2" t="s">
        <v>15</v>
      </c>
      <c r="K142" s="2">
        <v>5</v>
      </c>
      <c r="L142" s="2" t="s">
        <v>82</v>
      </c>
    </row>
    <row r="143" spans="1:12" x14ac:dyDescent="0.3">
      <c r="B143" s="2" t="s">
        <v>94</v>
      </c>
      <c r="K143" s="2">
        <v>15</v>
      </c>
      <c r="L143" s="2" t="s">
        <v>82</v>
      </c>
    </row>
    <row r="144" spans="1:12" x14ac:dyDescent="0.3">
      <c r="B144" s="2" t="s">
        <v>96</v>
      </c>
      <c r="D144" s="2" t="s">
        <v>91</v>
      </c>
      <c r="K144" s="2">
        <v>50</v>
      </c>
      <c r="L144" s="2" t="s">
        <v>92</v>
      </c>
    </row>
    <row r="146" spans="1:14" x14ac:dyDescent="0.3">
      <c r="A146" s="4" t="s">
        <v>98</v>
      </c>
    </row>
    <row r="147" spans="1:14" x14ac:dyDescent="0.3">
      <c r="B147" s="2" t="s">
        <v>70</v>
      </c>
      <c r="C147" s="2">
        <v>0.6</v>
      </c>
      <c r="K147" s="2">
        <f>$I$51*C147</f>
        <v>0</v>
      </c>
      <c r="L147" s="2" t="s">
        <v>11</v>
      </c>
    </row>
    <row r="148" spans="1:14" x14ac:dyDescent="0.3">
      <c r="B148" s="2" t="s">
        <v>99</v>
      </c>
      <c r="C148" s="2">
        <v>0.4</v>
      </c>
      <c r="K148" s="2">
        <f>$I$51*C148</f>
        <v>0</v>
      </c>
      <c r="L148" s="2" t="s">
        <v>11</v>
      </c>
    </row>
    <row r="149" spans="1:14" x14ac:dyDescent="0.3">
      <c r="B149" s="2" t="s">
        <v>100</v>
      </c>
      <c r="I149" s="2">
        <v>0.1</v>
      </c>
      <c r="J149" s="2" t="s">
        <v>11</v>
      </c>
      <c r="K149" s="2">
        <f>SUM(K147:K148)</f>
        <v>0</v>
      </c>
      <c r="L149" s="2" t="s">
        <v>82</v>
      </c>
    </row>
    <row r="150" spans="1:14" x14ac:dyDescent="0.3">
      <c r="C150" s="2" t="s">
        <v>101</v>
      </c>
    </row>
    <row r="153" spans="1:14" x14ac:dyDescent="0.3">
      <c r="A153" s="4" t="s">
        <v>102</v>
      </c>
    </row>
    <row r="154" spans="1:14" x14ac:dyDescent="0.3">
      <c r="B154" s="2" t="s">
        <v>27</v>
      </c>
      <c r="I154" s="2">
        <v>50</v>
      </c>
      <c r="J154" s="2" t="s">
        <v>57</v>
      </c>
      <c r="K154" s="2">
        <f>(121.1*1.5)/20</f>
        <v>9.0824999999999996</v>
      </c>
      <c r="L154" s="2" t="s">
        <v>17</v>
      </c>
      <c r="N154" s="2" t="s">
        <v>103</v>
      </c>
    </row>
    <row r="155" spans="1:14" x14ac:dyDescent="0.3">
      <c r="B155" s="2" t="s">
        <v>104</v>
      </c>
      <c r="I155" s="2" t="s">
        <v>105</v>
      </c>
      <c r="N155" s="2" t="s">
        <v>106</v>
      </c>
    </row>
    <row r="156" spans="1:14" x14ac:dyDescent="0.3">
      <c r="B156" s="2" t="s">
        <v>70</v>
      </c>
      <c r="I156" s="2" t="s">
        <v>105</v>
      </c>
      <c r="N156" s="2" t="s">
        <v>107</v>
      </c>
    </row>
    <row r="158" spans="1:14" x14ac:dyDescent="0.3">
      <c r="A158" s="4" t="s">
        <v>108</v>
      </c>
    </row>
    <row r="159" spans="1:14" x14ac:dyDescent="0.3">
      <c r="B159" s="2" t="s">
        <v>27</v>
      </c>
      <c r="I159" s="2">
        <v>50</v>
      </c>
      <c r="J159" s="2" t="s">
        <v>57</v>
      </c>
      <c r="K159" s="2">
        <f>121.1/20</f>
        <v>6.0549999999999997</v>
      </c>
      <c r="L159" s="2" t="s">
        <v>17</v>
      </c>
    </row>
    <row r="160" spans="1:14" x14ac:dyDescent="0.3">
      <c r="B160" s="2" t="s">
        <v>104</v>
      </c>
      <c r="I160" s="2" t="s">
        <v>105</v>
      </c>
    </row>
    <row r="161" spans="1:14" x14ac:dyDescent="0.3">
      <c r="B161" s="2" t="s">
        <v>70</v>
      </c>
      <c r="I161" s="2" t="s">
        <v>105</v>
      </c>
    </row>
    <row r="163" spans="1:14" x14ac:dyDescent="0.3">
      <c r="A163" s="4" t="s">
        <v>109</v>
      </c>
    </row>
    <row r="164" spans="1:14" x14ac:dyDescent="0.3">
      <c r="B164" s="2" t="s">
        <v>27</v>
      </c>
      <c r="I164" s="2">
        <v>50</v>
      </c>
      <c r="J164" s="2" t="s">
        <v>57</v>
      </c>
      <c r="K164" s="2">
        <f>121.1/20</f>
        <v>6.0549999999999997</v>
      </c>
      <c r="L164" s="2" t="s">
        <v>17</v>
      </c>
    </row>
    <row r="165" spans="1:14" x14ac:dyDescent="0.3">
      <c r="B165" s="2" t="s">
        <v>110</v>
      </c>
      <c r="I165" s="2" t="s">
        <v>105</v>
      </c>
    </row>
    <row r="166" spans="1:14" x14ac:dyDescent="0.3">
      <c r="B166" s="2" t="s">
        <v>70</v>
      </c>
      <c r="I166" s="2" t="s">
        <v>105</v>
      </c>
    </row>
    <row r="168" spans="1:14" x14ac:dyDescent="0.3">
      <c r="A168" s="4" t="s">
        <v>111</v>
      </c>
    </row>
    <row r="169" spans="1:14" x14ac:dyDescent="0.3">
      <c r="B169" s="2" t="s">
        <v>112</v>
      </c>
      <c r="E169" s="2">
        <v>1</v>
      </c>
      <c r="F169" s="2" t="s">
        <v>16</v>
      </c>
      <c r="K169" s="6">
        <f>I170*E169*M169</f>
        <v>1.33725</v>
      </c>
      <c r="L169" s="2" t="s">
        <v>17</v>
      </c>
      <c r="M169" s="2">
        <v>53.49</v>
      </c>
      <c r="N169" s="2" t="s">
        <v>18</v>
      </c>
    </row>
    <row r="170" spans="1:14" x14ac:dyDescent="0.3">
      <c r="B170" s="2" t="s">
        <v>113</v>
      </c>
      <c r="I170" s="2">
        <v>2.5000000000000001E-2</v>
      </c>
      <c r="J170" s="2" t="s">
        <v>11</v>
      </c>
      <c r="K170" s="6"/>
    </row>
    <row r="171" spans="1:14" x14ac:dyDescent="0.3">
      <c r="B171" s="2" t="s">
        <v>114</v>
      </c>
    </row>
    <row r="172" spans="1:14" x14ac:dyDescent="0.3">
      <c r="B172" s="2" t="s">
        <v>115</v>
      </c>
    </row>
    <row r="174" spans="1:14" x14ac:dyDescent="0.3">
      <c r="A174" s="4" t="s">
        <v>116</v>
      </c>
    </row>
    <row r="175" spans="1:14" x14ac:dyDescent="0.3">
      <c r="B175" s="2" t="s">
        <v>117</v>
      </c>
      <c r="E175" s="2">
        <v>0.1</v>
      </c>
      <c r="F175" s="2" t="s">
        <v>16</v>
      </c>
      <c r="K175" s="6">
        <f>I176*E175*M175</f>
        <v>1.2896500000000002</v>
      </c>
      <c r="L175" s="2" t="s">
        <v>17</v>
      </c>
      <c r="M175" s="2">
        <v>515.86</v>
      </c>
      <c r="N175" s="2" t="s">
        <v>18</v>
      </c>
    </row>
    <row r="176" spans="1:14" x14ac:dyDescent="0.3">
      <c r="B176" s="2" t="s">
        <v>113</v>
      </c>
      <c r="I176" s="2">
        <v>2.5000000000000001E-2</v>
      </c>
      <c r="J176" s="2" t="s">
        <v>11</v>
      </c>
      <c r="K176" s="6"/>
    </row>
    <row r="177" spans="1:14" x14ac:dyDescent="0.3">
      <c r="B177" s="2" t="s">
        <v>114</v>
      </c>
    </row>
    <row r="178" spans="1:14" x14ac:dyDescent="0.3">
      <c r="B178" s="2" t="s">
        <v>118</v>
      </c>
    </row>
    <row r="179" spans="1:14" x14ac:dyDescent="0.3">
      <c r="B179" s="2" t="s">
        <v>119</v>
      </c>
    </row>
    <row r="181" spans="1:14" x14ac:dyDescent="0.3">
      <c r="B181" s="2" t="s">
        <v>117</v>
      </c>
      <c r="E181" s="2">
        <v>0.05</v>
      </c>
      <c r="F181" s="2" t="s">
        <v>16</v>
      </c>
      <c r="K181" s="6">
        <f>I182*E181*M181</f>
        <v>0.64482500000000009</v>
      </c>
      <c r="L181" s="2" t="s">
        <v>17</v>
      </c>
      <c r="M181" s="2">
        <v>515.86</v>
      </c>
      <c r="N181" s="2" t="s">
        <v>18</v>
      </c>
    </row>
    <row r="182" spans="1:14" x14ac:dyDescent="0.3">
      <c r="B182" s="2" t="s">
        <v>113</v>
      </c>
      <c r="I182" s="2">
        <v>2.5000000000000001E-2</v>
      </c>
      <c r="J182" s="2" t="s">
        <v>11</v>
      </c>
      <c r="K182" s="6"/>
    </row>
    <row r="183" spans="1:14" x14ac:dyDescent="0.3">
      <c r="B183" s="2" t="s">
        <v>114</v>
      </c>
    </row>
    <row r="184" spans="1:14" x14ac:dyDescent="0.3">
      <c r="B184" s="2" t="s">
        <v>118</v>
      </c>
    </row>
    <row r="185" spans="1:14" x14ac:dyDescent="0.3">
      <c r="B185" s="2" t="s">
        <v>120</v>
      </c>
    </row>
    <row r="187" spans="1:14" x14ac:dyDescent="0.3">
      <c r="A187" s="4" t="s">
        <v>121</v>
      </c>
      <c r="B187" s="2" t="s">
        <v>122</v>
      </c>
    </row>
    <row r="188" spans="1:14" x14ac:dyDescent="0.3">
      <c r="B188" s="2" t="s">
        <v>112</v>
      </c>
      <c r="E188" s="2">
        <v>0.15</v>
      </c>
      <c r="F188" s="2" t="s">
        <v>16</v>
      </c>
      <c r="G188" s="2">
        <f>E188*1000</f>
        <v>150</v>
      </c>
      <c r="H188" s="2" t="s">
        <v>123</v>
      </c>
      <c r="K188" s="6">
        <f>I191*E188*M188</f>
        <v>8.0235000000000003</v>
      </c>
      <c r="L188" s="2" t="s">
        <v>17</v>
      </c>
      <c r="M188" s="2">
        <v>53.49</v>
      </c>
      <c r="N188" s="2" t="s">
        <v>18</v>
      </c>
    </row>
    <row r="189" spans="1:14" x14ac:dyDescent="0.3">
      <c r="B189" s="2" t="s">
        <v>124</v>
      </c>
      <c r="E189" s="2">
        <v>0.01</v>
      </c>
      <c r="F189" s="2" t="s">
        <v>16</v>
      </c>
      <c r="G189" s="2">
        <f t="shared" ref="G189" si="6">E189*1000</f>
        <v>10</v>
      </c>
      <c r="H189" s="2" t="s">
        <v>123</v>
      </c>
      <c r="K189" s="6">
        <f>I191*E189*M189</f>
        <v>1.00115</v>
      </c>
      <c r="L189" s="2" t="s">
        <v>17</v>
      </c>
      <c r="M189" s="2">
        <v>100.11499999999999</v>
      </c>
      <c r="N189" s="2" t="s">
        <v>18</v>
      </c>
    </row>
    <row r="190" spans="1:14" x14ac:dyDescent="0.3">
      <c r="B190" s="2" t="s">
        <v>125</v>
      </c>
      <c r="E190" s="2">
        <v>1E-4</v>
      </c>
      <c r="F190" s="2" t="s">
        <v>16</v>
      </c>
      <c r="G190" s="2">
        <f>E190*1000</f>
        <v>0.1</v>
      </c>
      <c r="H190" s="2" t="s">
        <v>123</v>
      </c>
      <c r="K190" s="6">
        <f>I191*E190*M190</f>
        <v>3.7224E-2</v>
      </c>
      <c r="L190" s="2" t="s">
        <v>17</v>
      </c>
      <c r="M190" s="2">
        <v>372.24</v>
      </c>
      <c r="N190" s="2" t="s">
        <v>18</v>
      </c>
    </row>
    <row r="191" spans="1:14" x14ac:dyDescent="0.3">
      <c r="B191" s="2" t="s">
        <v>126</v>
      </c>
      <c r="I191" s="2">
        <v>1</v>
      </c>
      <c r="J191" s="2" t="s">
        <v>11</v>
      </c>
      <c r="K191" s="6"/>
    </row>
    <row r="192" spans="1:14" x14ac:dyDescent="0.3">
      <c r="B192" s="2" t="s">
        <v>127</v>
      </c>
    </row>
    <row r="193" spans="1:14" x14ac:dyDescent="0.3">
      <c r="B193" s="2" t="s">
        <v>128</v>
      </c>
    </row>
    <row r="194" spans="1:14" x14ac:dyDescent="0.3">
      <c r="B194" s="2" t="s">
        <v>129</v>
      </c>
    </row>
    <row r="196" spans="1:14" x14ac:dyDescent="0.3">
      <c r="A196" s="4" t="s">
        <v>130</v>
      </c>
    </row>
    <row r="197" spans="1:14" x14ac:dyDescent="0.3">
      <c r="B197" s="2" t="s">
        <v>131</v>
      </c>
      <c r="C197" s="2">
        <v>10</v>
      </c>
      <c r="D197" s="2" t="s">
        <v>132</v>
      </c>
      <c r="K197" s="2">
        <v>10</v>
      </c>
      <c r="L197" s="2" t="s">
        <v>17</v>
      </c>
      <c r="M197" s="2">
        <v>65.009900000000002</v>
      </c>
      <c r="N197" s="2" t="s">
        <v>18</v>
      </c>
    </row>
    <row r="198" spans="1:14" x14ac:dyDescent="0.3">
      <c r="B198" s="2" t="s">
        <v>83</v>
      </c>
      <c r="I198" s="2">
        <f>I199</f>
        <v>0.1</v>
      </c>
      <c r="J198" s="2" t="s">
        <v>11</v>
      </c>
    </row>
    <row r="199" spans="1:14" x14ac:dyDescent="0.3">
      <c r="B199" s="2" t="s">
        <v>133</v>
      </c>
      <c r="I199" s="2">
        <v>0.1</v>
      </c>
      <c r="J199" s="2" t="s">
        <v>11</v>
      </c>
    </row>
    <row r="200" spans="1:14" x14ac:dyDescent="0.3">
      <c r="B200" s="2" t="s">
        <v>134</v>
      </c>
    </row>
    <row r="202" spans="1:14" x14ac:dyDescent="0.3">
      <c r="A202" s="4" t="s">
        <v>135</v>
      </c>
      <c r="B202" s="4" t="s">
        <v>136</v>
      </c>
    </row>
    <row r="203" spans="1:14" x14ac:dyDescent="0.3">
      <c r="A203" s="4"/>
      <c r="B203" s="2" t="s">
        <v>137</v>
      </c>
    </row>
    <row r="204" spans="1:14" x14ac:dyDescent="0.3">
      <c r="A204" s="4"/>
      <c r="B204" s="2" t="s">
        <v>138</v>
      </c>
    </row>
    <row r="205" spans="1:14" x14ac:dyDescent="0.3">
      <c r="A205" s="4"/>
      <c r="B205" s="2" t="s">
        <v>139</v>
      </c>
    </row>
    <row r="206" spans="1:14" x14ac:dyDescent="0.3">
      <c r="A206" s="4"/>
      <c r="B206" s="2" t="s">
        <v>140</v>
      </c>
    </row>
    <row r="207" spans="1:14" x14ac:dyDescent="0.3">
      <c r="A207" s="4"/>
      <c r="B207" s="2" t="s">
        <v>141</v>
      </c>
    </row>
    <row r="208" spans="1:14" x14ac:dyDescent="0.3">
      <c r="A208" s="4"/>
      <c r="B208" s="2" t="s">
        <v>142</v>
      </c>
    </row>
    <row r="209" spans="1:14" x14ac:dyDescent="0.3">
      <c r="A209" s="4"/>
      <c r="B209" s="2" t="s">
        <v>143</v>
      </c>
      <c r="C209" s="2">
        <v>4</v>
      </c>
      <c r="D209" s="2" t="s">
        <v>132</v>
      </c>
      <c r="K209" s="2">
        <v>4</v>
      </c>
      <c r="L209" s="2" t="s">
        <v>17</v>
      </c>
      <c r="M209" s="2">
        <v>30.03</v>
      </c>
      <c r="N209" s="2" t="s">
        <v>18</v>
      </c>
    </row>
    <row r="210" spans="1:14" x14ac:dyDescent="0.3">
      <c r="B210" s="2" t="s">
        <v>110</v>
      </c>
      <c r="E210" s="2">
        <v>1</v>
      </c>
      <c r="F210" s="2" t="s">
        <v>144</v>
      </c>
      <c r="G210" s="2">
        <v>1</v>
      </c>
      <c r="H210" s="2" t="s">
        <v>16</v>
      </c>
      <c r="I210" s="2">
        <f>I214*E210/100</f>
        <v>1E-3</v>
      </c>
      <c r="J210" s="2" t="s">
        <v>11</v>
      </c>
    </row>
    <row r="211" spans="1:14" x14ac:dyDescent="0.3">
      <c r="B211" s="2" t="s">
        <v>145</v>
      </c>
      <c r="I211" s="2">
        <v>0.01</v>
      </c>
      <c r="J211" s="2" t="s">
        <v>11</v>
      </c>
    </row>
    <row r="212" spans="1:14" x14ac:dyDescent="0.3">
      <c r="B212" s="2" t="s">
        <v>104</v>
      </c>
      <c r="G212" s="2">
        <v>1</v>
      </c>
      <c r="H212" s="2" t="s">
        <v>16</v>
      </c>
      <c r="I212" s="12" t="s">
        <v>53</v>
      </c>
      <c r="J212" s="2" t="s">
        <v>11</v>
      </c>
    </row>
    <row r="213" spans="1:14" x14ac:dyDescent="0.3">
      <c r="B213" s="2" t="s">
        <v>83</v>
      </c>
      <c r="E213" s="2">
        <v>1</v>
      </c>
      <c r="F213" s="2" t="s">
        <v>144</v>
      </c>
      <c r="G213" s="2">
        <v>1</v>
      </c>
      <c r="H213" s="2" t="s">
        <v>16</v>
      </c>
      <c r="I213" s="2">
        <f>I214*E213/100</f>
        <v>1E-3</v>
      </c>
      <c r="J213" s="2" t="s">
        <v>146</v>
      </c>
    </row>
    <row r="214" spans="1:14" x14ac:dyDescent="0.3">
      <c r="B214" s="2" t="s">
        <v>147</v>
      </c>
      <c r="I214" s="2">
        <v>0.1</v>
      </c>
      <c r="J214" s="2" t="s">
        <v>146</v>
      </c>
    </row>
    <row r="215" spans="1:14" x14ac:dyDescent="0.3">
      <c r="B215" s="2" t="s">
        <v>148</v>
      </c>
    </row>
    <row r="217" spans="1:14" x14ac:dyDescent="0.3">
      <c r="A217" s="4" t="s">
        <v>149</v>
      </c>
      <c r="D217" s="8" t="s">
        <v>150</v>
      </c>
    </row>
    <row r="218" spans="1:14" x14ac:dyDescent="0.3">
      <c r="B218" s="2" t="s">
        <v>151</v>
      </c>
      <c r="C218" s="2">
        <v>0.5</v>
      </c>
      <c r="K218" s="2">
        <f>0.5*10</f>
        <v>5</v>
      </c>
      <c r="L218" s="2" t="s">
        <v>17</v>
      </c>
    </row>
    <row r="219" spans="1:14" x14ac:dyDescent="0.3">
      <c r="B219" s="2" t="s">
        <v>152</v>
      </c>
      <c r="C219" s="2">
        <v>0.1</v>
      </c>
      <c r="D219" s="2" t="s">
        <v>144</v>
      </c>
      <c r="G219" s="2">
        <v>10</v>
      </c>
      <c r="H219" s="2" t="s">
        <v>144</v>
      </c>
      <c r="I219" s="2">
        <f>(I221*C219)/G219</f>
        <v>0.01</v>
      </c>
      <c r="J219" s="2" t="s">
        <v>11</v>
      </c>
    </row>
    <row r="220" spans="1:14" x14ac:dyDescent="0.3">
      <c r="B220" s="2" t="s">
        <v>153</v>
      </c>
      <c r="I220" s="2">
        <f>I221-I218-I219</f>
        <v>0.99</v>
      </c>
      <c r="J220" s="2" t="s">
        <v>11</v>
      </c>
    </row>
    <row r="221" spans="1:14" x14ac:dyDescent="0.3">
      <c r="B221" s="2" t="s">
        <v>133</v>
      </c>
      <c r="I221" s="2">
        <v>1</v>
      </c>
      <c r="J221" s="2" t="s">
        <v>11</v>
      </c>
    </row>
    <row r="222" spans="1:14" x14ac:dyDescent="0.3">
      <c r="B222" s="2" t="s">
        <v>134</v>
      </c>
    </row>
    <row r="223" spans="1:14" x14ac:dyDescent="0.3">
      <c r="B223" s="2" t="s">
        <v>148</v>
      </c>
    </row>
    <row r="225" spans="1:12" x14ac:dyDescent="0.3">
      <c r="A225" s="4" t="s">
        <v>154</v>
      </c>
      <c r="D225" s="8" t="s">
        <v>150</v>
      </c>
    </row>
    <row r="226" spans="1:12" x14ac:dyDescent="0.3">
      <c r="B226" s="2" t="s">
        <v>151</v>
      </c>
      <c r="C226" s="2">
        <v>1</v>
      </c>
      <c r="D226" s="2" t="s">
        <v>132</v>
      </c>
      <c r="K226" s="2">
        <f>I230*C226/100</f>
        <v>0.01</v>
      </c>
      <c r="L226" s="2" t="s">
        <v>17</v>
      </c>
    </row>
    <row r="227" spans="1:12" x14ac:dyDescent="0.3">
      <c r="B227" s="2" t="s">
        <v>155</v>
      </c>
      <c r="E227" s="2">
        <v>1E-3</v>
      </c>
      <c r="F227" s="2" t="s">
        <v>16</v>
      </c>
      <c r="G227" s="2">
        <v>0.5</v>
      </c>
      <c r="H227" s="2" t="s">
        <v>16</v>
      </c>
      <c r="I227" s="2">
        <f>I230*E227/G227</f>
        <v>2E-3</v>
      </c>
      <c r="J227" s="2" t="s">
        <v>11</v>
      </c>
    </row>
    <row r="228" spans="1:12" x14ac:dyDescent="0.3">
      <c r="B228" s="2" t="s">
        <v>152</v>
      </c>
      <c r="C228" s="2">
        <v>0.1</v>
      </c>
      <c r="D228" s="2" t="s">
        <v>144</v>
      </c>
      <c r="G228" s="2">
        <v>10</v>
      </c>
      <c r="H228" s="2" t="s">
        <v>144</v>
      </c>
      <c r="I228" s="2">
        <f>(I230*C228)/G228</f>
        <v>0.01</v>
      </c>
      <c r="J228" s="2" t="s">
        <v>11</v>
      </c>
    </row>
    <row r="229" spans="1:12" x14ac:dyDescent="0.3">
      <c r="B229" s="2" t="s">
        <v>153</v>
      </c>
      <c r="I229" s="2">
        <v>1</v>
      </c>
      <c r="J229" s="2" t="s">
        <v>11</v>
      </c>
    </row>
    <row r="230" spans="1:12" x14ac:dyDescent="0.3">
      <c r="B230" s="2" t="s">
        <v>133</v>
      </c>
      <c r="I230" s="2">
        <v>1</v>
      </c>
      <c r="J230" s="2" t="s">
        <v>11</v>
      </c>
    </row>
    <row r="231" spans="1:12" x14ac:dyDescent="0.3">
      <c r="B231" s="2" t="s">
        <v>134</v>
      </c>
    </row>
    <row r="232" spans="1:12" x14ac:dyDescent="0.3">
      <c r="B232" s="2" t="s">
        <v>148</v>
      </c>
    </row>
    <row r="234" spans="1:12" x14ac:dyDescent="0.3">
      <c r="A234" s="4" t="s">
        <v>156</v>
      </c>
      <c r="B234" s="8"/>
      <c r="D234" s="8" t="s">
        <v>157</v>
      </c>
    </row>
    <row r="235" spans="1:12" x14ac:dyDescent="0.3">
      <c r="A235" s="4"/>
      <c r="B235" s="2" t="s">
        <v>158</v>
      </c>
      <c r="C235" s="2">
        <v>4</v>
      </c>
      <c r="D235" s="2" t="s">
        <v>132</v>
      </c>
      <c r="G235" s="2">
        <v>10</v>
      </c>
      <c r="H235" s="2" t="s">
        <v>132</v>
      </c>
      <c r="I235" s="2">
        <f>I238*C235/G235</f>
        <v>0.4</v>
      </c>
      <c r="J235" s="2" t="s">
        <v>11</v>
      </c>
    </row>
    <row r="236" spans="1:12" x14ac:dyDescent="0.3">
      <c r="B236" s="2" t="s">
        <v>159</v>
      </c>
      <c r="C236" s="2">
        <v>0.1</v>
      </c>
      <c r="D236" s="2" t="s">
        <v>132</v>
      </c>
      <c r="G236" s="2">
        <v>10</v>
      </c>
      <c r="H236" s="2" t="s">
        <v>132</v>
      </c>
      <c r="I236" s="2">
        <f>I238*C236/G236</f>
        <v>0.01</v>
      </c>
      <c r="J236" s="2" t="s">
        <v>11</v>
      </c>
    </row>
    <row r="237" spans="1:12" x14ac:dyDescent="0.3">
      <c r="B237" s="2" t="s">
        <v>153</v>
      </c>
      <c r="I237" s="2">
        <f>I238-I235-I236</f>
        <v>0.59</v>
      </c>
      <c r="J237" s="2" t="s">
        <v>11</v>
      </c>
    </row>
    <row r="238" spans="1:12" x14ac:dyDescent="0.3">
      <c r="B238" s="2" t="s">
        <v>160</v>
      </c>
      <c r="I238" s="2">
        <v>1</v>
      </c>
      <c r="J238" s="2" t="s">
        <v>11</v>
      </c>
    </row>
    <row r="239" spans="1:12" x14ac:dyDescent="0.3">
      <c r="B239" s="2" t="s">
        <v>148</v>
      </c>
    </row>
    <row r="241" spans="1:15" x14ac:dyDescent="0.3">
      <c r="A241" s="4" t="s">
        <v>161</v>
      </c>
      <c r="D241" s="13" t="s">
        <v>162</v>
      </c>
      <c r="M241" s="14"/>
    </row>
    <row r="242" spans="1:15" x14ac:dyDescent="0.3">
      <c r="B242" s="2" t="s">
        <v>163</v>
      </c>
      <c r="E242" s="2">
        <v>0.125</v>
      </c>
      <c r="F242" s="2" t="s">
        <v>16</v>
      </c>
      <c r="G242" s="2">
        <v>1</v>
      </c>
      <c r="H242" s="2" t="s">
        <v>16</v>
      </c>
      <c r="I242" s="2">
        <f>E242*I$248/G242</f>
        <v>1.25</v>
      </c>
      <c r="J242" s="2" t="s">
        <v>57</v>
      </c>
      <c r="M242" s="14"/>
    </row>
    <row r="243" spans="1:15" x14ac:dyDescent="0.3">
      <c r="B243" s="2" t="s">
        <v>99</v>
      </c>
      <c r="C243" s="2">
        <v>20</v>
      </c>
      <c r="D243" s="2" t="s">
        <v>164</v>
      </c>
      <c r="G243" s="2">
        <v>100</v>
      </c>
      <c r="H243" s="2" t="s">
        <v>164</v>
      </c>
      <c r="I243" s="2">
        <f>C243*I$248/G243</f>
        <v>2</v>
      </c>
      <c r="J243" s="2" t="s">
        <v>57</v>
      </c>
      <c r="M243" s="14"/>
    </row>
    <row r="244" spans="1:15" x14ac:dyDescent="0.3">
      <c r="B244" s="2" t="s">
        <v>165</v>
      </c>
      <c r="C244" s="2">
        <v>4</v>
      </c>
      <c r="D244" s="2" t="s">
        <v>164</v>
      </c>
      <c r="G244" s="2">
        <v>10</v>
      </c>
      <c r="H244" s="2" t="s">
        <v>164</v>
      </c>
      <c r="I244" s="2">
        <f>C244*I$248/G244</f>
        <v>4</v>
      </c>
      <c r="J244" s="2" t="s">
        <v>57</v>
      </c>
      <c r="M244" s="14"/>
    </row>
    <row r="245" spans="1:15" x14ac:dyDescent="0.3">
      <c r="B245" s="2" t="s">
        <v>166</v>
      </c>
      <c r="C245" s="2">
        <v>0.02</v>
      </c>
      <c r="D245" s="2" t="s">
        <v>164</v>
      </c>
      <c r="G245" s="2">
        <v>1</v>
      </c>
      <c r="H245" s="2" t="s">
        <v>164</v>
      </c>
      <c r="I245" s="2">
        <f>C245*I$248/G245</f>
        <v>0.2</v>
      </c>
      <c r="J245" s="2" t="s">
        <v>57</v>
      </c>
      <c r="K245" s="2">
        <v>2</v>
      </c>
      <c r="L245" s="2" t="s">
        <v>167</v>
      </c>
      <c r="M245" s="14"/>
    </row>
    <row r="246" spans="1:15" x14ac:dyDescent="0.3">
      <c r="B246" s="2" t="s">
        <v>168</v>
      </c>
      <c r="E246" s="2">
        <v>0.2</v>
      </c>
      <c r="F246" s="2" t="s">
        <v>16</v>
      </c>
      <c r="G246" s="2">
        <v>1</v>
      </c>
      <c r="H246" s="2" t="s">
        <v>16</v>
      </c>
      <c r="I246" s="2">
        <v>0</v>
      </c>
      <c r="J246" s="2" t="s">
        <v>57</v>
      </c>
      <c r="K246" s="2">
        <v>308.5</v>
      </c>
      <c r="L246" s="2" t="s">
        <v>167</v>
      </c>
      <c r="M246" s="2">
        <v>154.25</v>
      </c>
      <c r="N246" s="2" t="s">
        <v>18</v>
      </c>
      <c r="O246" s="2">
        <f>0.01*M246</f>
        <v>1.5425</v>
      </c>
    </row>
    <row r="247" spans="1:15" x14ac:dyDescent="0.3">
      <c r="B247" s="2" t="s">
        <v>169</v>
      </c>
      <c r="E247" s="2">
        <v>1</v>
      </c>
      <c r="G247" s="2">
        <v>1</v>
      </c>
      <c r="I247" s="2">
        <f>I248-SUM(I242:I246)</f>
        <v>2.5499999999999998</v>
      </c>
      <c r="J247" s="2" t="s">
        <v>57</v>
      </c>
      <c r="M247" s="14"/>
    </row>
    <row r="248" spans="1:15" x14ac:dyDescent="0.3">
      <c r="G248" s="2" t="s">
        <v>160</v>
      </c>
      <c r="I248" s="2">
        <v>10</v>
      </c>
      <c r="J248" s="2" t="s">
        <v>57</v>
      </c>
      <c r="K248" s="2" t="s">
        <v>170</v>
      </c>
    </row>
    <row r="251" spans="1:15" x14ac:dyDescent="0.3">
      <c r="A251" s="4" t="s">
        <v>171</v>
      </c>
      <c r="D251" s="2" t="s">
        <v>172</v>
      </c>
      <c r="K251" s="2" t="s">
        <v>173</v>
      </c>
    </row>
    <row r="252" spans="1:15" x14ac:dyDescent="0.3">
      <c r="B252" s="2" t="s">
        <v>169</v>
      </c>
      <c r="I252" s="2">
        <v>3.55</v>
      </c>
      <c r="J252" s="2" t="s">
        <v>57</v>
      </c>
      <c r="K252" s="2" t="s">
        <v>174</v>
      </c>
    </row>
    <row r="253" spans="1:15" x14ac:dyDescent="0.3">
      <c r="B253" s="2" t="s">
        <v>175</v>
      </c>
      <c r="I253" s="2">
        <v>1.25</v>
      </c>
      <c r="J253" s="2" t="s">
        <v>57</v>
      </c>
      <c r="K253" s="2" t="s">
        <v>176</v>
      </c>
    </row>
    <row r="254" spans="1:15" x14ac:dyDescent="0.3">
      <c r="B254" s="2" t="s">
        <v>99</v>
      </c>
      <c r="I254" s="2">
        <v>2.5</v>
      </c>
      <c r="J254" s="2" t="s">
        <v>57</v>
      </c>
    </row>
    <row r="255" spans="1:15" x14ac:dyDescent="0.3">
      <c r="B255" s="2" t="s">
        <v>165</v>
      </c>
      <c r="I255" s="2">
        <v>2</v>
      </c>
      <c r="J255" s="2" t="s">
        <v>57</v>
      </c>
    </row>
    <row r="256" spans="1:15" x14ac:dyDescent="0.3">
      <c r="B256" s="2" t="s">
        <v>177</v>
      </c>
      <c r="I256" s="2">
        <v>0.2</v>
      </c>
      <c r="J256" s="2" t="s">
        <v>57</v>
      </c>
    </row>
    <row r="257" spans="1:16" x14ac:dyDescent="0.3">
      <c r="B257" s="2" t="s">
        <v>50</v>
      </c>
      <c r="I257" s="2">
        <v>0.5</v>
      </c>
      <c r="J257" s="2" t="s">
        <v>57</v>
      </c>
    </row>
    <row r="258" spans="1:16" x14ac:dyDescent="0.3">
      <c r="G258" s="2" t="s">
        <v>160</v>
      </c>
      <c r="I258" s="2">
        <f>SUM(I252:I257)</f>
        <v>10</v>
      </c>
      <c r="J258" s="2" t="s">
        <v>57</v>
      </c>
    </row>
    <row r="260" spans="1:16" x14ac:dyDescent="0.3">
      <c r="A260" s="4" t="s">
        <v>178</v>
      </c>
    </row>
    <row r="261" spans="1:16" x14ac:dyDescent="0.3">
      <c r="B261" s="2" t="s">
        <v>179</v>
      </c>
      <c r="E261" s="2">
        <v>0.01</v>
      </c>
      <c r="F261" s="2" t="s">
        <v>16</v>
      </c>
      <c r="I261" s="2">
        <v>0.1</v>
      </c>
      <c r="J261" s="2" t="s">
        <v>11</v>
      </c>
      <c r="K261" s="2">
        <f>(I261*E261)*157.6</f>
        <v>0.15759999999999999</v>
      </c>
      <c r="L261" s="2" t="s">
        <v>17</v>
      </c>
    </row>
    <row r="262" spans="1:16" x14ac:dyDescent="0.3">
      <c r="B262" s="2" t="s">
        <v>104</v>
      </c>
      <c r="I262" s="2" t="s">
        <v>105</v>
      </c>
    </row>
    <row r="263" spans="1:16" x14ac:dyDescent="0.3">
      <c r="B263" s="2" t="s">
        <v>70</v>
      </c>
      <c r="I263" s="2" t="s">
        <v>105</v>
      </c>
    </row>
    <row r="264" spans="1:16" x14ac:dyDescent="0.3">
      <c r="A264" s="2" t="s">
        <v>180</v>
      </c>
    </row>
    <row r="265" spans="1:16" x14ac:dyDescent="0.3">
      <c r="A265" s="4" t="s">
        <v>178</v>
      </c>
    </row>
    <row r="266" spans="1:16" x14ac:dyDescent="0.3">
      <c r="B266" s="2" t="s">
        <v>27</v>
      </c>
      <c r="E266" s="2">
        <v>0.01</v>
      </c>
      <c r="F266" s="2" t="s">
        <v>16</v>
      </c>
      <c r="I266" s="2">
        <v>0.1</v>
      </c>
      <c r="J266" s="2" t="s">
        <v>11</v>
      </c>
      <c r="K266" s="2">
        <f>(I266*E266)*121.14</f>
        <v>0.12114</v>
      </c>
      <c r="L266" s="2" t="s">
        <v>17</v>
      </c>
    </row>
    <row r="267" spans="1:16" x14ac:dyDescent="0.3">
      <c r="B267" s="2" t="s">
        <v>104</v>
      </c>
      <c r="I267" s="2" t="s">
        <v>105</v>
      </c>
    </row>
    <row r="268" spans="1:16" x14ac:dyDescent="0.3">
      <c r="B268" s="2" t="s">
        <v>70</v>
      </c>
      <c r="I268" s="2" t="s">
        <v>105</v>
      </c>
    </row>
    <row r="271" spans="1:16" x14ac:dyDescent="0.3">
      <c r="A271" s="4" t="s">
        <v>181</v>
      </c>
      <c r="K271" s="3">
        <v>1</v>
      </c>
      <c r="L271" s="3" t="s">
        <v>53</v>
      </c>
      <c r="M271" s="3">
        <v>5</v>
      </c>
      <c r="N271" s="3" t="s">
        <v>53</v>
      </c>
      <c r="O271" s="3">
        <v>10</v>
      </c>
      <c r="P271" s="3" t="s">
        <v>53</v>
      </c>
    </row>
    <row r="272" spans="1:16" x14ac:dyDescent="0.3">
      <c r="B272" s="2" t="s">
        <v>182</v>
      </c>
      <c r="K272" s="2">
        <v>3.02</v>
      </c>
      <c r="L272" s="2" t="s">
        <v>17</v>
      </c>
      <c r="M272" s="2">
        <f>M$271*K272</f>
        <v>15.1</v>
      </c>
      <c r="N272" s="2" t="s">
        <v>17</v>
      </c>
      <c r="O272" s="2">
        <f>O$271*$K272</f>
        <v>30.2</v>
      </c>
      <c r="P272" s="2" t="s">
        <v>17</v>
      </c>
    </row>
    <row r="273" spans="1:16" x14ac:dyDescent="0.3">
      <c r="B273" s="2" t="s">
        <v>183</v>
      </c>
      <c r="K273" s="2">
        <v>14.4</v>
      </c>
      <c r="L273" s="2" t="s">
        <v>17</v>
      </c>
      <c r="M273" s="2">
        <f t="shared" ref="M273:M274" si="7">M$271*K273</f>
        <v>72</v>
      </c>
      <c r="N273" s="2" t="s">
        <v>17</v>
      </c>
      <c r="O273" s="2">
        <f t="shared" ref="O273:O274" si="8">O$271*$K273</f>
        <v>144</v>
      </c>
      <c r="P273" s="2" t="s">
        <v>17</v>
      </c>
    </row>
    <row r="274" spans="1:16" x14ac:dyDescent="0.3">
      <c r="B274" s="2" t="s">
        <v>184</v>
      </c>
      <c r="K274" s="2">
        <v>1</v>
      </c>
      <c r="L274" s="2" t="s">
        <v>17</v>
      </c>
      <c r="M274" s="2">
        <f t="shared" si="7"/>
        <v>5</v>
      </c>
      <c r="N274" s="2" t="s">
        <v>17</v>
      </c>
      <c r="O274" s="2">
        <f t="shared" si="8"/>
        <v>10</v>
      </c>
      <c r="P274" s="2" t="s">
        <v>17</v>
      </c>
    </row>
    <row r="275" spans="1:16" x14ac:dyDescent="0.3">
      <c r="B275" s="2" t="s">
        <v>70</v>
      </c>
      <c r="K275" s="2">
        <v>1</v>
      </c>
      <c r="L275" s="2" t="s">
        <v>11</v>
      </c>
      <c r="M275" s="2">
        <v>1</v>
      </c>
      <c r="N275" s="2" t="s">
        <v>11</v>
      </c>
      <c r="O275" s="2">
        <v>1</v>
      </c>
      <c r="P275" s="2" t="s">
        <v>11</v>
      </c>
    </row>
    <row r="278" spans="1:16" x14ac:dyDescent="0.3">
      <c r="A278" s="4" t="s">
        <v>185</v>
      </c>
    </row>
    <row r="279" spans="1:16" x14ac:dyDescent="0.3">
      <c r="B279" s="2" t="s">
        <v>186</v>
      </c>
      <c r="E279" s="2">
        <v>0.15</v>
      </c>
      <c r="F279" s="2" t="s">
        <v>16</v>
      </c>
      <c r="I279" s="2">
        <v>0.05</v>
      </c>
      <c r="J279" s="2" t="s">
        <v>11</v>
      </c>
      <c r="M279" s="2">
        <v>58.44</v>
      </c>
      <c r="N279" s="2" t="s">
        <v>18</v>
      </c>
    </row>
    <row r="280" spans="1:16" x14ac:dyDescent="0.3">
      <c r="B280" s="2" t="s">
        <v>187</v>
      </c>
      <c r="I280" s="2">
        <f>I279*E279*M279</f>
        <v>0.43829999999999997</v>
      </c>
      <c r="J280" s="2" t="s">
        <v>17</v>
      </c>
    </row>
    <row r="281" spans="1:16" x14ac:dyDescent="0.3">
      <c r="B281" s="2" t="s">
        <v>188</v>
      </c>
    </row>
    <row r="283" spans="1:16" x14ac:dyDescent="0.3">
      <c r="A283" s="4" t="s">
        <v>189</v>
      </c>
      <c r="B283" s="8" t="s">
        <v>190</v>
      </c>
    </row>
    <row r="284" spans="1:16" x14ac:dyDescent="0.3">
      <c r="B284" s="2" t="s">
        <v>191</v>
      </c>
      <c r="E284" s="2">
        <v>0.5</v>
      </c>
      <c r="F284" s="2" t="s">
        <v>16</v>
      </c>
      <c r="K284" s="2">
        <f>I286*E284*M284</f>
        <v>186.12</v>
      </c>
      <c r="L284" s="2" t="s">
        <v>17</v>
      </c>
      <c r="M284" s="2">
        <v>372.24</v>
      </c>
      <c r="N284" s="2" t="s">
        <v>18</v>
      </c>
    </row>
    <row r="285" spans="1:16" x14ac:dyDescent="0.3">
      <c r="B285" s="2" t="s">
        <v>192</v>
      </c>
    </row>
    <row r="286" spans="1:16" x14ac:dyDescent="0.3">
      <c r="B286" s="2" t="s">
        <v>12</v>
      </c>
      <c r="I286" s="2">
        <v>1</v>
      </c>
      <c r="J286" s="2" t="s">
        <v>11</v>
      </c>
    </row>
    <row r="287" spans="1:16" x14ac:dyDescent="0.3">
      <c r="B287" s="2" t="s">
        <v>193</v>
      </c>
    </row>
    <row r="288" spans="1:16" x14ac:dyDescent="0.3">
      <c r="B288" s="2" t="s">
        <v>194</v>
      </c>
    </row>
    <row r="291" spans="1:12" x14ac:dyDescent="0.3">
      <c r="A291" s="4" t="s">
        <v>195</v>
      </c>
    </row>
    <row r="292" spans="1:12" x14ac:dyDescent="0.3">
      <c r="B292" s="6" t="s">
        <v>196</v>
      </c>
      <c r="K292" s="2">
        <v>242</v>
      </c>
      <c r="L292" s="2" t="s">
        <v>17</v>
      </c>
    </row>
    <row r="293" spans="1:12" x14ac:dyDescent="0.3">
      <c r="B293" s="2" t="s">
        <v>197</v>
      </c>
      <c r="E293" s="2">
        <v>0.05</v>
      </c>
      <c r="F293" s="2" t="s">
        <v>16</v>
      </c>
      <c r="G293" s="2">
        <v>0.5</v>
      </c>
      <c r="H293" s="2" t="s">
        <v>16</v>
      </c>
      <c r="I293" s="2">
        <v>0.1</v>
      </c>
      <c r="J293" s="2" t="s">
        <v>11</v>
      </c>
    </row>
    <row r="294" spans="1:12" x14ac:dyDescent="0.3">
      <c r="B294" s="2" t="s">
        <v>198</v>
      </c>
      <c r="I294" s="2">
        <v>5.7099999999999998E-2</v>
      </c>
      <c r="J294" s="2" t="s">
        <v>11</v>
      </c>
    </row>
    <row r="295" spans="1:12" x14ac:dyDescent="0.3">
      <c r="B295" s="2" t="s">
        <v>199</v>
      </c>
      <c r="I295" s="2">
        <v>1</v>
      </c>
      <c r="J295" s="2" t="s">
        <v>11</v>
      </c>
      <c r="K295" s="2" t="s">
        <v>200</v>
      </c>
    </row>
    <row r="296" spans="1:12" x14ac:dyDescent="0.3">
      <c r="B296" s="2" t="s">
        <v>201</v>
      </c>
    </row>
    <row r="297" spans="1:12" x14ac:dyDescent="0.3">
      <c r="B297" s="2" t="s">
        <v>202</v>
      </c>
    </row>
    <row r="298" spans="1:12" x14ac:dyDescent="0.3">
      <c r="B298" s="2" t="s">
        <v>203</v>
      </c>
    </row>
    <row r="299" spans="1:12" x14ac:dyDescent="0.3">
      <c r="B299" s="2" t="s">
        <v>204</v>
      </c>
    </row>
    <row r="300" spans="1:12" x14ac:dyDescent="0.3">
      <c r="B300" s="2" t="s">
        <v>205</v>
      </c>
    </row>
    <row r="301" spans="1:12" x14ac:dyDescent="0.3">
      <c r="B301" s="2" t="s">
        <v>206</v>
      </c>
    </row>
    <row r="302" spans="1:12" x14ac:dyDescent="0.3">
      <c r="B302" s="2" t="s">
        <v>207</v>
      </c>
    </row>
    <row r="303" spans="1:12" x14ac:dyDescent="0.3">
      <c r="B303" s="2" t="s">
        <v>208</v>
      </c>
    </row>
    <row r="304" spans="1:12" x14ac:dyDescent="0.3">
      <c r="B304" s="2" t="s">
        <v>205</v>
      </c>
    </row>
    <row r="305" spans="1:2" x14ac:dyDescent="0.3">
      <c r="B305" s="2" t="s">
        <v>209</v>
      </c>
    </row>
    <row r="306" spans="1:2" x14ac:dyDescent="0.3">
      <c r="B306" s="2" t="s">
        <v>210</v>
      </c>
    </row>
    <row r="307" spans="1:2" x14ac:dyDescent="0.3">
      <c r="B307" s="2" t="s">
        <v>211</v>
      </c>
    </row>
    <row r="308" spans="1:2" x14ac:dyDescent="0.3">
      <c r="B308" s="2" t="s">
        <v>212</v>
      </c>
    </row>
    <row r="309" spans="1:2" x14ac:dyDescent="0.3">
      <c r="B309" s="2" t="s">
        <v>203</v>
      </c>
    </row>
    <row r="310" spans="1:2" x14ac:dyDescent="0.3">
      <c r="B310" s="2" t="s">
        <v>213</v>
      </c>
    </row>
    <row r="311" spans="1:2" x14ac:dyDescent="0.3">
      <c r="B311" s="2" t="s">
        <v>214</v>
      </c>
    </row>
    <row r="312" spans="1:2" x14ac:dyDescent="0.3">
      <c r="B312" s="2" t="s">
        <v>215</v>
      </c>
    </row>
    <row r="313" spans="1:2" x14ac:dyDescent="0.3">
      <c r="B313" s="2" t="s">
        <v>216</v>
      </c>
    </row>
    <row r="316" spans="1:2" ht="26" x14ac:dyDescent="0.3">
      <c r="A316" s="15" t="s">
        <v>217</v>
      </c>
    </row>
    <row r="317" spans="1:2" x14ac:dyDescent="0.3">
      <c r="B317" s="16" t="s">
        <v>218</v>
      </c>
    </row>
    <row r="318" spans="1:2" x14ac:dyDescent="0.3">
      <c r="B318" s="16" t="s">
        <v>219</v>
      </c>
    </row>
    <row r="319" spans="1:2" ht="15" x14ac:dyDescent="0.3">
      <c r="B319" s="16" t="s">
        <v>220</v>
      </c>
    </row>
    <row r="322" spans="1:4" x14ac:dyDescent="0.3">
      <c r="A322" s="4" t="s">
        <v>221</v>
      </c>
      <c r="B322" s="2" t="s">
        <v>222</v>
      </c>
    </row>
    <row r="332" spans="1:4" x14ac:dyDescent="0.3">
      <c r="A332" s="15" t="s">
        <v>223</v>
      </c>
      <c r="B332" s="17" t="s">
        <v>224</v>
      </c>
      <c r="C332" s="2" t="s">
        <v>225</v>
      </c>
    </row>
    <row r="333" spans="1:4" x14ac:dyDescent="0.3">
      <c r="B333" s="17" t="s">
        <v>226</v>
      </c>
      <c r="C333" s="18">
        <v>3.03</v>
      </c>
      <c r="D333" s="2" t="s">
        <v>17</v>
      </c>
    </row>
    <row r="334" spans="1:4" x14ac:dyDescent="0.3">
      <c r="B334" s="17" t="s">
        <v>227</v>
      </c>
      <c r="C334" s="2">
        <v>6</v>
      </c>
      <c r="D334" s="2" t="s">
        <v>17</v>
      </c>
    </row>
    <row r="335" spans="1:4" x14ac:dyDescent="0.3">
      <c r="B335" s="17" t="s">
        <v>228</v>
      </c>
      <c r="C335" s="2">
        <v>1</v>
      </c>
      <c r="D335" s="2" t="s">
        <v>11</v>
      </c>
    </row>
    <row r="336" spans="1:4" x14ac:dyDescent="0.3">
      <c r="B336" s="17" t="s">
        <v>229</v>
      </c>
      <c r="C336" s="2">
        <v>9.6</v>
      </c>
    </row>
    <row r="337" spans="1:12" x14ac:dyDescent="0.3">
      <c r="A337" s="17"/>
    </row>
    <row r="338" spans="1:12" x14ac:dyDescent="0.3">
      <c r="A338" s="17"/>
    </row>
    <row r="339" spans="1:12" x14ac:dyDescent="0.3">
      <c r="A339" s="15" t="s">
        <v>230</v>
      </c>
      <c r="B339" s="2" t="s">
        <v>222</v>
      </c>
    </row>
    <row r="340" spans="1:12" ht="26" x14ac:dyDescent="0.3">
      <c r="B340" s="17" t="s">
        <v>231</v>
      </c>
    </row>
    <row r="341" spans="1:12" ht="39" x14ac:dyDescent="0.3">
      <c r="B341" s="17" t="s">
        <v>232</v>
      </c>
    </row>
    <row r="344" spans="1:12" x14ac:dyDescent="0.3">
      <c r="A344" s="7" t="s">
        <v>233</v>
      </c>
      <c r="B344" s="2" t="s">
        <v>222</v>
      </c>
    </row>
    <row r="345" spans="1:12" x14ac:dyDescent="0.3">
      <c r="B345" s="6" t="s">
        <v>234</v>
      </c>
    </row>
    <row r="346" spans="1:12" x14ac:dyDescent="0.3">
      <c r="B346" s="6" t="s">
        <v>235</v>
      </c>
      <c r="D346" s="2" t="s">
        <v>236</v>
      </c>
    </row>
    <row r="348" spans="1:12" x14ac:dyDescent="0.3">
      <c r="A348" s="4" t="s">
        <v>237</v>
      </c>
    </row>
    <row r="349" spans="1:12" x14ac:dyDescent="0.3">
      <c r="B349" s="2" t="s">
        <v>238</v>
      </c>
      <c r="G349" s="2">
        <v>15</v>
      </c>
      <c r="H349" s="2" t="s">
        <v>239</v>
      </c>
      <c r="I349" s="2" t="s">
        <v>240</v>
      </c>
      <c r="J349" s="2" t="s">
        <v>57</v>
      </c>
      <c r="K349" s="2">
        <v>28</v>
      </c>
      <c r="L349" s="2" t="s">
        <v>167</v>
      </c>
    </row>
    <row r="350" spans="1:12" x14ac:dyDescent="0.3">
      <c r="B350" s="2" t="s">
        <v>83</v>
      </c>
      <c r="G350" s="2">
        <f>K349/G349</f>
        <v>1.8666666666666667</v>
      </c>
      <c r="H350" s="2" t="s">
        <v>57</v>
      </c>
    </row>
    <row r="351" spans="1:12" x14ac:dyDescent="0.3">
      <c r="B351" s="2" t="s">
        <v>241</v>
      </c>
    </row>
    <row r="352" spans="1:12" x14ac:dyDescent="0.3">
      <c r="B352" s="2" t="s">
        <v>242</v>
      </c>
    </row>
    <row r="353" spans="1:12" x14ac:dyDescent="0.3">
      <c r="B353" s="2" t="s">
        <v>243</v>
      </c>
    </row>
    <row r="354" spans="1:12" x14ac:dyDescent="0.3">
      <c r="B354" s="2" t="s">
        <v>244</v>
      </c>
    </row>
    <row r="355" spans="1:12" x14ac:dyDescent="0.3">
      <c r="B355" s="2" t="s">
        <v>245</v>
      </c>
    </row>
    <row r="356" spans="1:12" x14ac:dyDescent="0.3">
      <c r="B356" s="2" t="s">
        <v>246</v>
      </c>
    </row>
    <row r="357" spans="1:12" x14ac:dyDescent="0.3">
      <c r="B357" s="2" t="s">
        <v>247</v>
      </c>
    </row>
    <row r="359" spans="1:12" x14ac:dyDescent="0.3">
      <c r="A359" s="4" t="s">
        <v>248</v>
      </c>
      <c r="B359" s="8" t="s">
        <v>249</v>
      </c>
    </row>
    <row r="360" spans="1:12" x14ac:dyDescent="0.3">
      <c r="B360" s="6" t="s">
        <v>250</v>
      </c>
      <c r="E360" s="2">
        <v>2</v>
      </c>
      <c r="F360" s="2" t="s">
        <v>16</v>
      </c>
      <c r="G360" s="2">
        <v>12</v>
      </c>
      <c r="H360" s="2" t="s">
        <v>16</v>
      </c>
      <c r="I360" s="2">
        <f>I362*E360/G360</f>
        <v>1.6666666666666666E-2</v>
      </c>
      <c r="J360" s="2" t="s">
        <v>11</v>
      </c>
      <c r="L360" s="2" t="s">
        <v>17</v>
      </c>
    </row>
    <row r="361" spans="1:12" x14ac:dyDescent="0.3">
      <c r="B361" s="2" t="s">
        <v>199</v>
      </c>
      <c r="I361" s="2">
        <f>I362-I360</f>
        <v>8.3333333333333343E-2</v>
      </c>
      <c r="J361" s="2" t="s">
        <v>11</v>
      </c>
      <c r="K361" s="2" t="s">
        <v>251</v>
      </c>
    </row>
    <row r="362" spans="1:12" x14ac:dyDescent="0.3">
      <c r="B362" s="2" t="s">
        <v>100</v>
      </c>
      <c r="I362" s="4">
        <v>0.1</v>
      </c>
      <c r="J362" s="4" t="s">
        <v>11</v>
      </c>
    </row>
    <row r="365" spans="1:12" x14ac:dyDescent="0.3">
      <c r="A365" s="4" t="s">
        <v>252</v>
      </c>
      <c r="B365" s="2" t="s">
        <v>253</v>
      </c>
    </row>
    <row r="366" spans="1:12" x14ac:dyDescent="0.3">
      <c r="B366" s="2" t="s">
        <v>70</v>
      </c>
      <c r="I366" s="2">
        <v>1</v>
      </c>
      <c r="J366" s="2" t="s">
        <v>57</v>
      </c>
    </row>
    <row r="367" spans="1:12" x14ac:dyDescent="0.3">
      <c r="B367" s="2" t="s">
        <v>254</v>
      </c>
      <c r="E367" s="2">
        <f>G367/100</f>
        <v>0.01</v>
      </c>
      <c r="F367" s="2" t="s">
        <v>16</v>
      </c>
      <c r="G367" s="2">
        <v>1</v>
      </c>
      <c r="H367" s="2" t="s">
        <v>16</v>
      </c>
      <c r="I367" s="2">
        <v>0.01</v>
      </c>
      <c r="J367" s="2" t="s">
        <v>57</v>
      </c>
    </row>
    <row r="368" spans="1:12" x14ac:dyDescent="0.3">
      <c r="B368" s="2" t="s">
        <v>255</v>
      </c>
      <c r="I368" s="2">
        <v>0.125</v>
      </c>
      <c r="J368" s="2" t="s">
        <v>57</v>
      </c>
    </row>
    <row r="371" spans="1:14" x14ac:dyDescent="0.3">
      <c r="A371" s="4" t="s">
        <v>256</v>
      </c>
    </row>
    <row r="372" spans="1:14" x14ac:dyDescent="0.3">
      <c r="B372" s="2" t="s">
        <v>257</v>
      </c>
      <c r="G372" s="2">
        <v>1</v>
      </c>
      <c r="H372" s="2" t="s">
        <v>16</v>
      </c>
      <c r="I372" s="2">
        <v>2.5</v>
      </c>
      <c r="J372" s="2" t="s">
        <v>57</v>
      </c>
    </row>
    <row r="373" spans="1:14" x14ac:dyDescent="0.3">
      <c r="B373" s="2" t="s">
        <v>258</v>
      </c>
      <c r="G373" s="2">
        <v>1</v>
      </c>
      <c r="H373" s="2" t="s">
        <v>16</v>
      </c>
      <c r="I373" s="2">
        <v>0.1</v>
      </c>
      <c r="J373" s="2" t="s">
        <v>57</v>
      </c>
    </row>
    <row r="374" spans="1:14" x14ac:dyDescent="0.3">
      <c r="B374" s="2" t="s">
        <v>259</v>
      </c>
      <c r="I374" s="2">
        <v>7.4</v>
      </c>
      <c r="J374" s="2" t="s">
        <v>57</v>
      </c>
    </row>
    <row r="377" spans="1:14" x14ac:dyDescent="0.3">
      <c r="A377" s="4" t="s">
        <v>260</v>
      </c>
    </row>
    <row r="378" spans="1:14" x14ac:dyDescent="0.3">
      <c r="B378" s="2" t="s">
        <v>183</v>
      </c>
      <c r="D378" s="5">
        <f>K378/M378/I380</f>
        <v>2.9972026108964969E-4</v>
      </c>
      <c r="E378" s="2" t="s">
        <v>16</v>
      </c>
      <c r="K378" s="2">
        <v>2.25</v>
      </c>
      <c r="L378" s="2" t="s">
        <v>17</v>
      </c>
      <c r="M378" s="2">
        <v>75.069999999999993</v>
      </c>
      <c r="N378" s="2" t="s">
        <v>18</v>
      </c>
    </row>
    <row r="379" spans="1:14" x14ac:dyDescent="0.3">
      <c r="B379" s="2" t="s">
        <v>261</v>
      </c>
      <c r="C379" s="2">
        <f>K379/I380*100</f>
        <v>1</v>
      </c>
      <c r="K379" s="2">
        <v>1</v>
      </c>
      <c r="L379" s="2" t="s">
        <v>17</v>
      </c>
    </row>
    <row r="380" spans="1:14" x14ac:dyDescent="0.3">
      <c r="B380" s="2" t="s">
        <v>262</v>
      </c>
      <c r="I380" s="2">
        <v>100</v>
      </c>
      <c r="J380" s="2" t="s">
        <v>263</v>
      </c>
    </row>
    <row r="383" spans="1:14" x14ac:dyDescent="0.3">
      <c r="A383" s="3" t="s">
        <v>264</v>
      </c>
    </row>
    <row r="384" spans="1:14" x14ac:dyDescent="0.3">
      <c r="A384" s="3"/>
    </row>
    <row r="385" spans="1:15" x14ac:dyDescent="0.3">
      <c r="A385" s="4" t="s">
        <v>265</v>
      </c>
      <c r="C385" s="4" t="s">
        <v>266</v>
      </c>
    </row>
    <row r="386" spans="1:15" x14ac:dyDescent="0.3">
      <c r="B386" s="2" t="s">
        <v>267</v>
      </c>
      <c r="E386" s="2">
        <v>5</v>
      </c>
      <c r="F386" s="2" t="s">
        <v>16</v>
      </c>
      <c r="K386" s="6">
        <f>I387*E386*M386</f>
        <v>17.01925</v>
      </c>
      <c r="L386" s="2" t="s">
        <v>17</v>
      </c>
      <c r="M386" s="2">
        <v>68.076999999999998</v>
      </c>
      <c r="N386" s="2" t="s">
        <v>18</v>
      </c>
      <c r="O386" s="2" t="s">
        <v>268</v>
      </c>
    </row>
    <row r="387" spans="1:15" x14ac:dyDescent="0.3">
      <c r="B387" s="2" t="s">
        <v>199</v>
      </c>
      <c r="I387" s="2">
        <v>0.05</v>
      </c>
      <c r="J387" s="2" t="s">
        <v>11</v>
      </c>
    </row>
    <row r="388" spans="1:15" x14ac:dyDescent="0.3">
      <c r="A388" s="3"/>
      <c r="B388" s="2" t="s">
        <v>269</v>
      </c>
    </row>
    <row r="389" spans="1:15" x14ac:dyDescent="0.3">
      <c r="A389" s="3"/>
    </row>
    <row r="390" spans="1:15" x14ac:dyDescent="0.3">
      <c r="A390" s="3"/>
    </row>
    <row r="391" spans="1:15" x14ac:dyDescent="0.3">
      <c r="A391" s="19" t="s">
        <v>270</v>
      </c>
      <c r="C391" s="2" t="s">
        <v>271</v>
      </c>
      <c r="H391" s="4" t="s">
        <v>272</v>
      </c>
    </row>
    <row r="392" spans="1:15" x14ac:dyDescent="0.3">
      <c r="A392" s="2" t="s">
        <v>273</v>
      </c>
      <c r="C392" s="4"/>
    </row>
    <row r="393" spans="1:15" ht="15" x14ac:dyDescent="0.4">
      <c r="A393" s="4"/>
      <c r="B393" s="6" t="s">
        <v>274</v>
      </c>
      <c r="C393" s="4"/>
      <c r="E393" s="2">
        <f>K393/M393/I399</f>
        <v>4.5170028338056341E-2</v>
      </c>
      <c r="F393" s="2" t="s">
        <v>16</v>
      </c>
      <c r="I393" s="4"/>
      <c r="K393" s="6">
        <f>0.54195*I399*10</f>
        <v>2.7097500000000001</v>
      </c>
      <c r="L393" s="2" t="s">
        <v>17</v>
      </c>
      <c r="M393" s="2">
        <v>119.98</v>
      </c>
      <c r="N393" s="2" t="s">
        <v>18</v>
      </c>
      <c r="O393" s="2" t="s">
        <v>19</v>
      </c>
    </row>
    <row r="394" spans="1:15" ht="15" x14ac:dyDescent="0.4">
      <c r="A394" s="4"/>
      <c r="B394" s="6" t="s">
        <v>275</v>
      </c>
      <c r="E394" s="2">
        <f>E395-E393</f>
        <v>0.15482997166194368</v>
      </c>
      <c r="F394" s="2" t="s">
        <v>16</v>
      </c>
      <c r="K394" s="6">
        <f>I399*E394*M394</f>
        <v>20.752635251708622</v>
      </c>
      <c r="L394" s="2" t="s">
        <v>17</v>
      </c>
      <c r="M394" s="2">
        <v>268.07</v>
      </c>
      <c r="N394" s="2" t="s">
        <v>18</v>
      </c>
      <c r="O394" s="2" t="s">
        <v>19</v>
      </c>
    </row>
    <row r="395" spans="1:15" x14ac:dyDescent="0.3">
      <c r="A395" s="4"/>
      <c r="B395" s="6" t="s">
        <v>276</v>
      </c>
      <c r="E395" s="2">
        <v>0.2</v>
      </c>
      <c r="F395" s="2" t="s">
        <v>16</v>
      </c>
      <c r="K395" s="6"/>
    </row>
    <row r="396" spans="1:15" x14ac:dyDescent="0.3">
      <c r="A396" s="4"/>
      <c r="B396" s="6" t="s">
        <v>15</v>
      </c>
      <c r="E396" s="20">
        <v>5</v>
      </c>
      <c r="F396" s="2" t="s">
        <v>16</v>
      </c>
      <c r="K396" s="6">
        <f>I399*E396*M396</f>
        <v>146.1</v>
      </c>
      <c r="L396" s="2" t="s">
        <v>17</v>
      </c>
      <c r="M396" s="2">
        <v>58.44</v>
      </c>
      <c r="N396" s="2" t="s">
        <v>18</v>
      </c>
    </row>
    <row r="397" spans="1:15" x14ac:dyDescent="0.3">
      <c r="A397" s="4"/>
      <c r="B397" s="2" t="s">
        <v>267</v>
      </c>
      <c r="E397" s="20">
        <v>0</v>
      </c>
      <c r="F397" s="2" t="s">
        <v>16</v>
      </c>
      <c r="G397" s="2">
        <v>5</v>
      </c>
      <c r="H397" s="2" t="s">
        <v>16</v>
      </c>
      <c r="I397" s="2">
        <f>(I399*E397)/G397</f>
        <v>0</v>
      </c>
      <c r="J397" s="2" t="s">
        <v>11</v>
      </c>
      <c r="K397" s="6"/>
      <c r="N397" s="2" t="s">
        <v>277</v>
      </c>
    </row>
    <row r="398" spans="1:15" x14ac:dyDescent="0.3">
      <c r="A398" s="4"/>
      <c r="B398" s="2" t="s">
        <v>278</v>
      </c>
      <c r="F398" s="6" t="s">
        <v>279</v>
      </c>
      <c r="K398" s="6"/>
      <c r="O398" s="2" t="s">
        <v>40</v>
      </c>
    </row>
    <row r="399" spans="1:15" x14ac:dyDescent="0.3">
      <c r="A399" s="4"/>
      <c r="B399" s="2" t="s">
        <v>199</v>
      </c>
      <c r="I399" s="2">
        <v>0.5</v>
      </c>
      <c r="J399" s="2" t="s">
        <v>11</v>
      </c>
    </row>
    <row r="400" spans="1:15" x14ac:dyDescent="0.3">
      <c r="A400" s="4"/>
      <c r="B400" s="2" t="s">
        <v>280</v>
      </c>
    </row>
    <row r="401" spans="1:15" x14ac:dyDescent="0.3">
      <c r="A401" s="3"/>
    </row>
    <row r="402" spans="1:15" x14ac:dyDescent="0.3">
      <c r="A402" s="3"/>
    </row>
    <row r="403" spans="1:15" x14ac:dyDescent="0.3">
      <c r="A403" s="19" t="s">
        <v>281</v>
      </c>
      <c r="C403" s="2" t="s">
        <v>271</v>
      </c>
    </row>
    <row r="404" spans="1:15" x14ac:dyDescent="0.3">
      <c r="A404" s="2" t="s">
        <v>282</v>
      </c>
      <c r="C404" s="4"/>
    </row>
    <row r="405" spans="1:15" ht="15" x14ac:dyDescent="0.4">
      <c r="A405" s="4"/>
      <c r="B405" s="6" t="s">
        <v>274</v>
      </c>
      <c r="C405" s="4"/>
      <c r="E405" s="2">
        <f>K405/M405/I411</f>
        <v>4.5170028338056348E-3</v>
      </c>
      <c r="F405" s="2" t="s">
        <v>16</v>
      </c>
      <c r="I405" s="4"/>
      <c r="K405" s="6">
        <f>0.54195*I411</f>
        <v>1.0839000000000001</v>
      </c>
      <c r="L405" s="2" t="s">
        <v>17</v>
      </c>
      <c r="M405" s="2">
        <v>119.98</v>
      </c>
      <c r="N405" s="2" t="s">
        <v>18</v>
      </c>
      <c r="O405" s="2" t="s">
        <v>19</v>
      </c>
    </row>
    <row r="406" spans="1:15" ht="15" x14ac:dyDescent="0.4">
      <c r="A406" s="4"/>
      <c r="B406" s="6" t="s">
        <v>275</v>
      </c>
      <c r="E406" s="2">
        <f>E407-E405</f>
        <v>1.5482997166194366E-2</v>
      </c>
      <c r="F406" s="2" t="s">
        <v>16</v>
      </c>
      <c r="K406" s="6">
        <f>I411*E406*M406</f>
        <v>8.3010541006834462</v>
      </c>
      <c r="L406" s="2" t="s">
        <v>17</v>
      </c>
      <c r="M406" s="2">
        <v>268.07</v>
      </c>
      <c r="N406" s="2" t="s">
        <v>18</v>
      </c>
      <c r="O406" s="2" t="s">
        <v>19</v>
      </c>
    </row>
    <row r="407" spans="1:15" x14ac:dyDescent="0.3">
      <c r="A407" s="4"/>
      <c r="B407" s="6" t="s">
        <v>276</v>
      </c>
      <c r="E407" s="2">
        <v>0.02</v>
      </c>
      <c r="F407" s="2" t="s">
        <v>16</v>
      </c>
      <c r="K407" s="6"/>
    </row>
    <row r="408" spans="1:15" x14ac:dyDescent="0.3">
      <c r="A408" s="4"/>
      <c r="B408" s="6" t="s">
        <v>15</v>
      </c>
      <c r="E408" s="20">
        <v>0.5</v>
      </c>
      <c r="F408" s="2" t="s">
        <v>16</v>
      </c>
      <c r="K408" s="6">
        <f>I411*E408*M408</f>
        <v>58.44</v>
      </c>
      <c r="L408" s="2" t="s">
        <v>17</v>
      </c>
      <c r="M408" s="2">
        <v>58.44</v>
      </c>
      <c r="N408" s="2" t="s">
        <v>18</v>
      </c>
    </row>
    <row r="409" spans="1:15" x14ac:dyDescent="0.3">
      <c r="A409" s="4"/>
      <c r="B409" s="2" t="s">
        <v>267</v>
      </c>
      <c r="E409" s="20">
        <v>0</v>
      </c>
      <c r="F409" s="2" t="s">
        <v>16</v>
      </c>
      <c r="G409" s="2">
        <v>5</v>
      </c>
      <c r="H409" s="2" t="s">
        <v>16</v>
      </c>
      <c r="I409" s="2">
        <f>(I411*E409)/G409</f>
        <v>0</v>
      </c>
      <c r="J409" s="2" t="s">
        <v>11</v>
      </c>
      <c r="K409" s="6"/>
      <c r="N409" s="2" t="s">
        <v>277</v>
      </c>
    </row>
    <row r="410" spans="1:15" x14ac:dyDescent="0.3">
      <c r="A410" s="4"/>
      <c r="B410" s="2" t="s">
        <v>278</v>
      </c>
      <c r="F410" s="6" t="s">
        <v>279</v>
      </c>
      <c r="K410" s="6"/>
      <c r="O410" s="2" t="s">
        <v>40</v>
      </c>
    </row>
    <row r="411" spans="1:15" x14ac:dyDescent="0.3">
      <c r="A411" s="4"/>
      <c r="B411" s="2" t="s">
        <v>199</v>
      </c>
      <c r="I411" s="2">
        <v>2</v>
      </c>
      <c r="J411" s="2" t="s">
        <v>11</v>
      </c>
    </row>
    <row r="412" spans="1:15" x14ac:dyDescent="0.3">
      <c r="A412" s="4"/>
      <c r="B412" s="2" t="s">
        <v>280</v>
      </c>
    </row>
    <row r="413" spans="1:15" x14ac:dyDescent="0.3">
      <c r="A413" s="4"/>
    </row>
    <row r="414" spans="1:15" x14ac:dyDescent="0.3">
      <c r="A414" s="4"/>
    </row>
    <row r="415" spans="1:15" x14ac:dyDescent="0.3">
      <c r="A415" s="21" t="s">
        <v>283</v>
      </c>
      <c r="C415" s="4" t="s">
        <v>271</v>
      </c>
    </row>
    <row r="416" spans="1:15" x14ac:dyDescent="0.3">
      <c r="A416" s="2" t="s">
        <v>282</v>
      </c>
      <c r="C416" s="4"/>
    </row>
    <row r="417" spans="1:15" ht="15" x14ac:dyDescent="0.4">
      <c r="A417" s="4"/>
      <c r="B417" s="6" t="s">
        <v>274</v>
      </c>
      <c r="C417" s="4"/>
      <c r="E417" s="2">
        <f>K417/M417/I423</f>
        <v>4.5170028338056348E-3</v>
      </c>
      <c r="F417" s="2" t="s">
        <v>16</v>
      </c>
      <c r="I417" s="4"/>
      <c r="K417" s="6">
        <f>0.54195*I423</f>
        <v>0.27097500000000002</v>
      </c>
      <c r="L417" s="2" t="s">
        <v>17</v>
      </c>
      <c r="M417" s="2">
        <v>119.98</v>
      </c>
      <c r="N417" s="2" t="s">
        <v>18</v>
      </c>
      <c r="O417" s="2" t="s">
        <v>19</v>
      </c>
    </row>
    <row r="418" spans="1:15" ht="15" x14ac:dyDescent="0.4">
      <c r="A418" s="4"/>
      <c r="B418" s="6" t="s">
        <v>275</v>
      </c>
      <c r="E418" s="2">
        <f>E419-E417</f>
        <v>1.5482997166194366E-2</v>
      </c>
      <c r="F418" s="2" t="s">
        <v>16</v>
      </c>
      <c r="K418" s="6">
        <f>I423*E418*M418</f>
        <v>2.0752635251708615</v>
      </c>
      <c r="L418" s="2" t="s">
        <v>17</v>
      </c>
      <c r="M418" s="2">
        <v>268.07</v>
      </c>
      <c r="N418" s="2" t="s">
        <v>18</v>
      </c>
      <c r="O418" s="2" t="s">
        <v>19</v>
      </c>
    </row>
    <row r="419" spans="1:15" x14ac:dyDescent="0.3">
      <c r="A419" s="4"/>
      <c r="B419" s="6" t="s">
        <v>276</v>
      </c>
      <c r="E419" s="2">
        <v>0.02</v>
      </c>
      <c r="F419" s="2" t="s">
        <v>16</v>
      </c>
      <c r="K419" s="6"/>
    </row>
    <row r="420" spans="1:15" x14ac:dyDescent="0.3">
      <c r="A420" s="4"/>
      <c r="B420" s="6" t="s">
        <v>15</v>
      </c>
      <c r="E420" s="20">
        <v>0.5</v>
      </c>
      <c r="F420" s="2" t="s">
        <v>16</v>
      </c>
      <c r="K420" s="6">
        <f>I423*E420*M420</f>
        <v>14.61</v>
      </c>
      <c r="L420" s="2" t="s">
        <v>17</v>
      </c>
      <c r="M420" s="2">
        <v>58.44</v>
      </c>
      <c r="N420" s="2" t="s">
        <v>18</v>
      </c>
    </row>
    <row r="421" spans="1:15" x14ac:dyDescent="0.3">
      <c r="A421" s="4"/>
      <c r="B421" s="2" t="s">
        <v>267</v>
      </c>
      <c r="E421" s="22">
        <v>0.03</v>
      </c>
      <c r="F421" s="2" t="s">
        <v>16</v>
      </c>
      <c r="G421" s="2">
        <v>5</v>
      </c>
      <c r="H421" s="2" t="s">
        <v>16</v>
      </c>
      <c r="I421" s="2">
        <f>(I423*E421)/G421</f>
        <v>3.0000000000000001E-3</v>
      </c>
      <c r="J421" s="2" t="s">
        <v>11</v>
      </c>
      <c r="K421" s="6"/>
      <c r="N421" s="2" t="s">
        <v>277</v>
      </c>
    </row>
    <row r="422" spans="1:15" x14ac:dyDescent="0.3">
      <c r="A422" s="4"/>
      <c r="B422" s="2" t="s">
        <v>278</v>
      </c>
      <c r="F422" s="6" t="s">
        <v>279</v>
      </c>
      <c r="K422" s="6"/>
      <c r="O422" s="2" t="s">
        <v>40</v>
      </c>
    </row>
    <row r="423" spans="1:15" x14ac:dyDescent="0.3">
      <c r="A423" s="4"/>
      <c r="B423" s="2" t="s">
        <v>199</v>
      </c>
      <c r="I423" s="2">
        <v>0.5</v>
      </c>
      <c r="J423" s="2" t="s">
        <v>11</v>
      </c>
    </row>
    <row r="424" spans="1:15" x14ac:dyDescent="0.3">
      <c r="A424" s="4"/>
      <c r="B424" s="2" t="s">
        <v>280</v>
      </c>
    </row>
    <row r="425" spans="1:15" x14ac:dyDescent="0.3">
      <c r="A425" s="4"/>
    </row>
    <row r="427" spans="1:15" x14ac:dyDescent="0.3">
      <c r="A427" s="23" t="s">
        <v>284</v>
      </c>
      <c r="C427" s="4" t="s">
        <v>271</v>
      </c>
    </row>
    <row r="428" spans="1:15" x14ac:dyDescent="0.3">
      <c r="A428" s="2" t="s">
        <v>282</v>
      </c>
      <c r="C428" s="4"/>
    </row>
    <row r="429" spans="1:15" ht="15" x14ac:dyDescent="0.4">
      <c r="A429" s="4"/>
      <c r="B429" s="6" t="s">
        <v>274</v>
      </c>
      <c r="C429" s="4"/>
      <c r="E429" s="2">
        <f>K429/M429/I435</f>
        <v>4.5170028338056348E-3</v>
      </c>
      <c r="F429" s="2" t="s">
        <v>16</v>
      </c>
      <c r="I429" s="4"/>
      <c r="K429" s="6">
        <f>0.54195*I435</f>
        <v>0.27097500000000002</v>
      </c>
      <c r="L429" s="2" t="s">
        <v>17</v>
      </c>
      <c r="M429" s="2">
        <v>119.98</v>
      </c>
      <c r="N429" s="2" t="s">
        <v>18</v>
      </c>
      <c r="O429" s="2" t="s">
        <v>19</v>
      </c>
    </row>
    <row r="430" spans="1:15" ht="15" x14ac:dyDescent="0.4">
      <c r="A430" s="4"/>
      <c r="B430" s="6" t="s">
        <v>275</v>
      </c>
      <c r="E430" s="2">
        <f>E431-E429</f>
        <v>1.5482997166194366E-2</v>
      </c>
      <c r="F430" s="2" t="s">
        <v>16</v>
      </c>
      <c r="K430" s="6">
        <f>I435*E430*M430</f>
        <v>2.0752635251708615</v>
      </c>
      <c r="L430" s="2" t="s">
        <v>17</v>
      </c>
      <c r="M430" s="2">
        <v>268.07</v>
      </c>
      <c r="N430" s="2" t="s">
        <v>18</v>
      </c>
      <c r="O430" s="2" t="s">
        <v>19</v>
      </c>
    </row>
    <row r="431" spans="1:15" x14ac:dyDescent="0.3">
      <c r="A431" s="4"/>
      <c r="B431" s="6" t="s">
        <v>276</v>
      </c>
      <c r="E431" s="2">
        <v>0.02</v>
      </c>
      <c r="F431" s="2" t="s">
        <v>16</v>
      </c>
      <c r="K431" s="6"/>
    </row>
    <row r="432" spans="1:15" x14ac:dyDescent="0.3">
      <c r="A432" s="4"/>
      <c r="B432" s="6" t="s">
        <v>15</v>
      </c>
      <c r="E432" s="20">
        <v>0.5</v>
      </c>
      <c r="F432" s="2" t="s">
        <v>16</v>
      </c>
      <c r="K432" s="6">
        <f>I435*E432*M432</f>
        <v>14.61</v>
      </c>
      <c r="L432" s="2" t="s">
        <v>17</v>
      </c>
      <c r="M432" s="2">
        <v>58.44</v>
      </c>
      <c r="N432" s="2" t="s">
        <v>18</v>
      </c>
    </row>
    <row r="433" spans="1:15" x14ac:dyDescent="0.3">
      <c r="A433" s="4"/>
      <c r="B433" s="2" t="s">
        <v>267</v>
      </c>
      <c r="E433" s="24">
        <v>0.5</v>
      </c>
      <c r="F433" s="2" t="s">
        <v>16</v>
      </c>
      <c r="G433" s="2">
        <v>5</v>
      </c>
      <c r="H433" s="2" t="s">
        <v>16</v>
      </c>
      <c r="I433" s="2">
        <f>(I435*E433)/G433</f>
        <v>0.05</v>
      </c>
      <c r="J433" s="2" t="s">
        <v>11</v>
      </c>
      <c r="K433" s="6"/>
      <c r="N433" s="2" t="s">
        <v>277</v>
      </c>
    </row>
    <row r="434" spans="1:15" x14ac:dyDescent="0.3">
      <c r="A434" s="4"/>
      <c r="B434" s="2" t="s">
        <v>278</v>
      </c>
      <c r="F434" s="6" t="s">
        <v>279</v>
      </c>
      <c r="K434" s="6"/>
      <c r="O434" s="2" t="s">
        <v>40</v>
      </c>
    </row>
    <row r="435" spans="1:15" x14ac:dyDescent="0.3">
      <c r="A435" s="4"/>
      <c r="B435" s="2" t="s">
        <v>199</v>
      </c>
      <c r="I435" s="2">
        <v>0.5</v>
      </c>
      <c r="J435" s="2" t="s">
        <v>11</v>
      </c>
    </row>
    <row r="436" spans="1:15" x14ac:dyDescent="0.3">
      <c r="A436" s="4"/>
      <c r="B436" s="2" t="s">
        <v>280</v>
      </c>
    </row>
    <row r="437" spans="1:15" x14ac:dyDescent="0.3">
      <c r="A437" s="3"/>
    </row>
    <row r="438" spans="1:15" x14ac:dyDescent="0.3">
      <c r="A438" s="4" t="s">
        <v>0</v>
      </c>
      <c r="B438" s="4" t="s">
        <v>1</v>
      </c>
      <c r="C438" s="4" t="s">
        <v>2</v>
      </c>
      <c r="D438" s="4"/>
      <c r="E438" s="4" t="s">
        <v>3</v>
      </c>
      <c r="F438" s="4"/>
      <c r="G438" s="4" t="s">
        <v>4</v>
      </c>
      <c r="H438" s="4"/>
      <c r="I438" s="4" t="s">
        <v>5</v>
      </c>
      <c r="J438" s="4"/>
      <c r="K438" s="4" t="s">
        <v>6</v>
      </c>
      <c r="L438" s="4"/>
      <c r="M438" s="4" t="s">
        <v>7</v>
      </c>
      <c r="O438" s="4" t="s">
        <v>8</v>
      </c>
    </row>
    <row r="439" spans="1:15" x14ac:dyDescent="0.3">
      <c r="A439" s="4"/>
      <c r="B439" s="4"/>
      <c r="C439" s="4"/>
      <c r="D439" s="4"/>
      <c r="E439" s="4"/>
      <c r="F439" s="4"/>
      <c r="G439" s="4"/>
      <c r="H439" s="4"/>
      <c r="I439" s="4"/>
      <c r="J439" s="4"/>
      <c r="K439" s="4"/>
      <c r="L439" s="4"/>
      <c r="M439" s="4"/>
      <c r="O439" s="4"/>
    </row>
    <row r="440" spans="1:15" x14ac:dyDescent="0.3">
      <c r="A440" s="3" t="s">
        <v>285</v>
      </c>
    </row>
    <row r="441" spans="1:15" x14ac:dyDescent="0.3">
      <c r="A441" s="3"/>
    </row>
    <row r="442" spans="1:15" x14ac:dyDescent="0.3">
      <c r="A442" s="4" t="s">
        <v>286</v>
      </c>
      <c r="C442" s="2" t="s">
        <v>271</v>
      </c>
    </row>
    <row r="443" spans="1:15" x14ac:dyDescent="0.3">
      <c r="A443" s="2" t="s">
        <v>287</v>
      </c>
      <c r="C443" s="4"/>
    </row>
    <row r="444" spans="1:15" ht="15" x14ac:dyDescent="0.4">
      <c r="A444" s="4"/>
      <c r="B444" s="6" t="s">
        <v>274</v>
      </c>
      <c r="C444" s="4"/>
      <c r="E444" s="2">
        <v>8.4581596932822127E-3</v>
      </c>
      <c r="F444" s="2" t="s">
        <v>16</v>
      </c>
      <c r="I444" s="4"/>
      <c r="K444" s="6">
        <f>I448*E444*M444</f>
        <v>1.01481</v>
      </c>
      <c r="L444" s="2" t="s">
        <v>17</v>
      </c>
      <c r="M444" s="2">
        <v>119.98</v>
      </c>
      <c r="N444" s="2" t="s">
        <v>18</v>
      </c>
      <c r="O444" s="2" t="s">
        <v>19</v>
      </c>
    </row>
    <row r="445" spans="1:15" ht="15" x14ac:dyDescent="0.4">
      <c r="A445" s="4"/>
      <c r="B445" s="6" t="s">
        <v>275</v>
      </c>
      <c r="E445" s="2">
        <f>E446-E444</f>
        <v>1.1541840306717788E-2</v>
      </c>
      <c r="F445" s="2" t="s">
        <v>16</v>
      </c>
      <c r="K445" s="6">
        <f>I448*E445*M445</f>
        <v>3.0940211310218371</v>
      </c>
      <c r="L445" s="2" t="s">
        <v>17</v>
      </c>
      <c r="M445" s="2">
        <v>268.07</v>
      </c>
      <c r="N445" s="2" t="s">
        <v>18</v>
      </c>
      <c r="O445" s="2" t="s">
        <v>19</v>
      </c>
    </row>
    <row r="446" spans="1:15" x14ac:dyDescent="0.3">
      <c r="A446" s="4"/>
      <c r="B446" s="6" t="s">
        <v>276</v>
      </c>
      <c r="E446" s="2">
        <v>0.02</v>
      </c>
      <c r="F446" s="2" t="s">
        <v>16</v>
      </c>
      <c r="K446" s="6"/>
    </row>
    <row r="447" spans="1:15" x14ac:dyDescent="0.3">
      <c r="A447" s="4"/>
      <c r="B447" s="2" t="s">
        <v>278</v>
      </c>
      <c r="F447" s="6" t="s">
        <v>279</v>
      </c>
      <c r="K447" s="6"/>
      <c r="O447" s="2" t="s">
        <v>40</v>
      </c>
    </row>
    <row r="448" spans="1:15" x14ac:dyDescent="0.3">
      <c r="A448" s="4"/>
      <c r="B448" s="2" t="s">
        <v>199</v>
      </c>
      <c r="I448" s="2">
        <v>1</v>
      </c>
      <c r="J448" s="2" t="s">
        <v>11</v>
      </c>
    </row>
    <row r="449" spans="1:15" x14ac:dyDescent="0.3">
      <c r="A449" s="4"/>
      <c r="B449" s="2" t="s">
        <v>280</v>
      </c>
    </row>
    <row r="451" spans="1:15" x14ac:dyDescent="0.3">
      <c r="A451" s="4" t="s">
        <v>288</v>
      </c>
      <c r="C451" s="2" t="s">
        <v>271</v>
      </c>
      <c r="H451" s="4" t="s">
        <v>272</v>
      </c>
    </row>
    <row r="452" spans="1:15" x14ac:dyDescent="0.3">
      <c r="A452" s="2" t="s">
        <v>289</v>
      </c>
      <c r="C452" s="4"/>
    </row>
    <row r="453" spans="1:15" ht="15" x14ac:dyDescent="0.4">
      <c r="A453" s="4"/>
      <c r="B453" s="6" t="s">
        <v>274</v>
      </c>
      <c r="C453" s="4"/>
      <c r="E453" s="2">
        <v>8.4581596932822106E-2</v>
      </c>
      <c r="F453" s="2" t="s">
        <v>16</v>
      </c>
      <c r="I453" s="4"/>
      <c r="K453" s="6">
        <f>I457*E453*M453</f>
        <v>10.148099999999996</v>
      </c>
      <c r="L453" s="2" t="s">
        <v>17</v>
      </c>
      <c r="M453" s="2">
        <v>119.98</v>
      </c>
      <c r="N453" s="2" t="s">
        <v>18</v>
      </c>
      <c r="O453" s="2" t="s">
        <v>19</v>
      </c>
    </row>
    <row r="454" spans="1:15" ht="15" x14ac:dyDescent="0.4">
      <c r="A454" s="4"/>
      <c r="B454" s="6" t="s">
        <v>275</v>
      </c>
      <c r="E454" s="2">
        <f>E455-E453</f>
        <v>0.1154184030671779</v>
      </c>
      <c r="F454" s="2" t="s">
        <v>16</v>
      </c>
      <c r="K454" s="6">
        <f>I457*E454*M454</f>
        <v>30.94021131021838</v>
      </c>
      <c r="L454" s="2" t="s">
        <v>17</v>
      </c>
      <c r="M454" s="2">
        <v>268.07</v>
      </c>
      <c r="N454" s="2" t="s">
        <v>18</v>
      </c>
      <c r="O454" s="2" t="s">
        <v>19</v>
      </c>
    </row>
    <row r="455" spans="1:15" x14ac:dyDescent="0.3">
      <c r="A455" s="4"/>
      <c r="B455" s="6" t="s">
        <v>276</v>
      </c>
      <c r="E455" s="2">
        <v>0.2</v>
      </c>
      <c r="F455" s="2" t="s">
        <v>16</v>
      </c>
      <c r="K455" s="6"/>
    </row>
    <row r="456" spans="1:15" x14ac:dyDescent="0.3">
      <c r="A456" s="4"/>
      <c r="B456" s="2" t="s">
        <v>278</v>
      </c>
      <c r="F456" s="6" t="s">
        <v>279</v>
      </c>
      <c r="K456" s="6"/>
      <c r="O456" s="2" t="s">
        <v>40</v>
      </c>
    </row>
    <row r="457" spans="1:15" x14ac:dyDescent="0.3">
      <c r="A457" s="4"/>
      <c r="B457" s="2" t="s">
        <v>199</v>
      </c>
      <c r="I457" s="2">
        <v>1</v>
      </c>
      <c r="J457" s="2" t="s">
        <v>11</v>
      </c>
    </row>
    <row r="458" spans="1:15" x14ac:dyDescent="0.3">
      <c r="A458" s="4"/>
      <c r="B458" s="2" t="s">
        <v>280</v>
      </c>
    </row>
    <row r="460" spans="1:15" x14ac:dyDescent="0.3">
      <c r="A460" s="4" t="s">
        <v>290</v>
      </c>
      <c r="D460" s="2" t="s">
        <v>291</v>
      </c>
    </row>
    <row r="461" spans="1:15" x14ac:dyDescent="0.3">
      <c r="A461" s="2" t="s">
        <v>292</v>
      </c>
    </row>
    <row r="462" spans="1:15" x14ac:dyDescent="0.3">
      <c r="B462" s="2" t="s">
        <v>293</v>
      </c>
      <c r="E462" s="2">
        <v>9.1999999999999998E-3</v>
      </c>
      <c r="F462" s="2" t="s">
        <v>16</v>
      </c>
      <c r="I462" s="4"/>
      <c r="K462" s="6">
        <f>I466*E462*M462</f>
        <v>1.3524</v>
      </c>
      <c r="L462" s="2" t="s">
        <v>17</v>
      </c>
      <c r="M462" s="2">
        <v>294</v>
      </c>
      <c r="N462" s="2" t="s">
        <v>18</v>
      </c>
      <c r="O462" s="2" t="s">
        <v>19</v>
      </c>
    </row>
    <row r="463" spans="1:15" x14ac:dyDescent="0.3">
      <c r="B463" s="2" t="s">
        <v>294</v>
      </c>
      <c r="E463" s="2">
        <f>E464-E462</f>
        <v>9.0800000000000006E-2</v>
      </c>
      <c r="F463" s="2" t="s">
        <v>16</v>
      </c>
      <c r="K463" s="6">
        <f>I466*E463*M463</f>
        <v>8.7213399999999996</v>
      </c>
      <c r="L463" s="2" t="s">
        <v>17</v>
      </c>
      <c r="M463" s="2">
        <v>192.1</v>
      </c>
      <c r="N463" s="2" t="s">
        <v>18</v>
      </c>
      <c r="O463" s="2" t="s">
        <v>295</v>
      </c>
    </row>
    <row r="464" spans="1:15" x14ac:dyDescent="0.3">
      <c r="B464" s="6" t="s">
        <v>296</v>
      </c>
      <c r="E464" s="2">
        <v>0.1</v>
      </c>
      <c r="F464" s="2" t="s">
        <v>16</v>
      </c>
      <c r="K464" s="6"/>
    </row>
    <row r="465" spans="1:15" x14ac:dyDescent="0.3">
      <c r="B465" s="2" t="s">
        <v>278</v>
      </c>
      <c r="F465" s="6" t="s">
        <v>279</v>
      </c>
      <c r="K465" s="6"/>
      <c r="O465" s="2" t="s">
        <v>40</v>
      </c>
    </row>
    <row r="466" spans="1:15" x14ac:dyDescent="0.3">
      <c r="B466" s="2" t="s">
        <v>199</v>
      </c>
      <c r="I466" s="2">
        <v>0.5</v>
      </c>
      <c r="J466" s="2" t="s">
        <v>11</v>
      </c>
    </row>
    <row r="467" spans="1:15" x14ac:dyDescent="0.3">
      <c r="B467" s="2" t="s">
        <v>280</v>
      </c>
    </row>
    <row r="468" spans="1:15" x14ac:dyDescent="0.3">
      <c r="A468" s="3"/>
    </row>
    <row r="470" spans="1:15" x14ac:dyDescent="0.3">
      <c r="A470" s="4" t="s">
        <v>297</v>
      </c>
      <c r="D470" s="2" t="s">
        <v>291</v>
      </c>
    </row>
    <row r="471" spans="1:15" x14ac:dyDescent="0.3">
      <c r="A471" s="2" t="s">
        <v>298</v>
      </c>
    </row>
    <row r="472" spans="1:15" x14ac:dyDescent="0.3">
      <c r="B472" s="2" t="s">
        <v>299</v>
      </c>
      <c r="E472" s="2">
        <v>0.1</v>
      </c>
      <c r="F472" s="2" t="s">
        <v>16</v>
      </c>
      <c r="I472" s="4"/>
      <c r="K472" s="6">
        <f>I475*E472*M472</f>
        <v>3.75</v>
      </c>
      <c r="L472" s="2" t="s">
        <v>17</v>
      </c>
      <c r="M472" s="2">
        <v>75</v>
      </c>
      <c r="N472" s="2" t="s">
        <v>18</v>
      </c>
      <c r="O472" s="2" t="s">
        <v>300</v>
      </c>
    </row>
    <row r="473" spans="1:15" x14ac:dyDescent="0.3">
      <c r="B473" s="2" t="s">
        <v>301</v>
      </c>
      <c r="E473" s="2">
        <v>0.02</v>
      </c>
      <c r="F473" s="2" t="s">
        <v>16</v>
      </c>
      <c r="K473" s="6">
        <f>I475*E473*M473</f>
        <v>0.36460000000000004</v>
      </c>
      <c r="L473" s="2" t="s">
        <v>17</v>
      </c>
      <c r="M473" s="2">
        <v>36.46</v>
      </c>
      <c r="N473" s="2" t="s">
        <v>18</v>
      </c>
      <c r="O473" s="2" t="s">
        <v>40</v>
      </c>
    </row>
    <row r="474" spans="1:15" x14ac:dyDescent="0.3">
      <c r="B474" s="2" t="s">
        <v>302</v>
      </c>
      <c r="F474" s="6" t="s">
        <v>303</v>
      </c>
      <c r="K474" s="6"/>
    </row>
    <row r="475" spans="1:15" x14ac:dyDescent="0.3">
      <c r="B475" s="2" t="s">
        <v>199</v>
      </c>
      <c r="I475" s="2">
        <v>0.5</v>
      </c>
      <c r="J475" s="2" t="s">
        <v>11</v>
      </c>
    </row>
    <row r="476" spans="1:15" x14ac:dyDescent="0.3">
      <c r="B476" s="2" t="s">
        <v>280</v>
      </c>
    </row>
    <row r="477" spans="1:15" x14ac:dyDescent="0.3">
      <c r="A477" s="3"/>
    </row>
    <row r="478" spans="1:15" x14ac:dyDescent="0.3">
      <c r="A478" s="4" t="s">
        <v>304</v>
      </c>
    </row>
    <row r="479" spans="1:15" x14ac:dyDescent="0.3">
      <c r="A479" s="2" t="s">
        <v>305</v>
      </c>
    </row>
    <row r="480" spans="1:15" x14ac:dyDescent="0.3">
      <c r="B480" s="6" t="s">
        <v>306</v>
      </c>
      <c r="K480" s="2">
        <f>M480*I481</f>
        <v>60.57</v>
      </c>
      <c r="L480" s="2" t="s">
        <v>17</v>
      </c>
      <c r="M480" s="2">
        <v>121.14</v>
      </c>
      <c r="N480" s="2" t="s">
        <v>18</v>
      </c>
      <c r="O480" s="2" t="s">
        <v>300</v>
      </c>
    </row>
    <row r="481" spans="2:10" x14ac:dyDescent="0.3">
      <c r="B481" s="2" t="s">
        <v>199</v>
      </c>
      <c r="I481" s="2">
        <v>0.5</v>
      </c>
      <c r="J481" s="2" t="s">
        <v>11</v>
      </c>
    </row>
    <row r="482" spans="2:10" x14ac:dyDescent="0.3">
      <c r="B482" s="2" t="s">
        <v>307</v>
      </c>
    </row>
  </sheetData>
  <phoneticPr fontId="3" type="noConversion"/>
  <hyperlinks>
    <hyperlink ref="D241" r:id="rId1" xr:uid="{E0D93252-77CF-4725-9904-7F17A4AFFE2F}"/>
    <hyperlink ref="B359" r:id="rId2" xr:uid="{492BD6E8-B625-405A-A3D0-671AFA79F9BA}"/>
    <hyperlink ref="B283" r:id="rId3" xr:uid="{47EC604B-2F9C-4B0A-9CDD-856A86A33D8E}"/>
    <hyperlink ref="D225" r:id="rId4" xr:uid="{AE099DB3-5B56-41B9-B6D3-D86901A2FF2C}"/>
    <hyperlink ref="D217" r:id="rId5" xr:uid="{27502E88-FA41-4DBF-9C6F-7E2954143425}"/>
    <hyperlink ref="D234" r:id="rId6" xr:uid="{47888D33-6CFF-48CD-9A85-2BE0B189310A}"/>
    <hyperlink ref="D24" r:id="rId7" xr:uid="{4CDC0CD7-BED9-4049-BD55-30273AC4FC0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eowang</dc:creator>
  <cp:lastModifiedBy>eowang</cp:lastModifiedBy>
  <dcterms:created xsi:type="dcterms:W3CDTF">2020-04-27T05:02:07Z</dcterms:created>
  <dcterms:modified xsi:type="dcterms:W3CDTF">2020-04-27T05:03:12Z</dcterms:modified>
</cp:coreProperties>
</file>